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-my.sharepoint.com/personal/kmgilbertson_detr_nv_gov/Documents/GWDB/MEETINGS- UPCOMING/2.7.2024- Full Board/Title Reports/"/>
    </mc:Choice>
  </mc:AlternateContent>
  <xr:revisionPtr revIDLastSave="52" documentId="11_E60897F41BE170836B02CE998F75CCDC64E183C8" xr6:coauthVersionLast="47" xr6:coauthVersionMax="47" xr10:uidLastSave="{5B9D9F0E-7923-456B-8D53-F821BB2FB852}"/>
  <bookViews>
    <workbookView xWindow="28680" yWindow="-120" windowWidth="29040" windowHeight="15840" xr2:uid="{00000000-000D-0000-FFFF-FFFF00000000}"/>
  </bookViews>
  <sheets>
    <sheet name="Title I Adult (WC)" sheetId="2" r:id="rId1"/>
    <sheet name="Title I DW (WC)" sheetId="3" r:id="rId2"/>
    <sheet name="Title I Youth (WC)" sheetId="4" r:id="rId3"/>
    <sheet name="Title I Adult Q2 (NVWorks)" sheetId="5" r:id="rId4"/>
    <sheet name="Title I Youth Q2 (NVWorks)" sheetId="6" r:id="rId5"/>
    <sheet name="Title I DW Q2 (NVWorks)" sheetId="7" r:id="rId6"/>
    <sheet name="Title II Feb 24 (Adult Ed)" sheetId="8" r:id="rId7"/>
    <sheet name="Title III (WC)" sheetId="9" r:id="rId8"/>
    <sheet name="Title IV (VR)" sheetId="10" r:id="rId9"/>
    <sheet name="DWSS" sheetId="11" r:id="rId10"/>
  </sheets>
  <externalReferences>
    <externalReference r:id="rId11"/>
  </externalReferences>
  <definedNames>
    <definedName name="_xlnm.Print_Area" localSheetId="0">'Title I Adult (WC)'!$A$1:$F$66</definedName>
    <definedName name="_xlnm.Print_Area" localSheetId="1">'Title I DW (WC)'!$A$1:$F$66</definedName>
    <definedName name="_xlnm.Print_Area" localSheetId="2">'Title I Youth (WC)'!$A$1:$F$66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8" l="1"/>
  <c r="F36" i="8"/>
  <c r="E36" i="8"/>
  <c r="F35" i="8"/>
  <c r="E35" i="8"/>
  <c r="F34" i="8"/>
  <c r="E34" i="8"/>
  <c r="F33" i="8"/>
  <c r="E33" i="8"/>
  <c r="D11" i="10" l="1"/>
  <c r="D7" i="10"/>
  <c r="D6" i="10"/>
  <c r="D5" i="10"/>
  <c r="G9" i="9"/>
  <c r="D22" i="8"/>
  <c r="F20" i="8"/>
  <c r="E20" i="8"/>
  <c r="F19" i="8"/>
  <c r="E19" i="8"/>
  <c r="F18" i="8"/>
  <c r="E18" i="8"/>
  <c r="F17" i="8"/>
  <c r="E17" i="8"/>
  <c r="D66" i="4" l="1"/>
  <c r="D63" i="4"/>
  <c r="D62" i="4"/>
  <c r="B62" i="4"/>
  <c r="B63" i="4" s="1"/>
  <c r="F61" i="4"/>
  <c r="D61" i="4"/>
  <c r="B61" i="4"/>
  <c r="D60" i="4"/>
  <c r="F60" i="4" s="1"/>
  <c r="B60" i="4"/>
  <c r="E53" i="4"/>
  <c r="F50" i="4"/>
  <c r="E50" i="4"/>
  <c r="F49" i="4"/>
  <c r="E49" i="4"/>
  <c r="F48" i="4"/>
  <c r="E48" i="4"/>
  <c r="F47" i="4"/>
  <c r="E47" i="4"/>
  <c r="E40" i="4"/>
  <c r="F37" i="4"/>
  <c r="E37" i="4"/>
  <c r="F36" i="4"/>
  <c r="E36" i="4"/>
  <c r="F35" i="4"/>
  <c r="E35" i="4"/>
  <c r="F34" i="4"/>
  <c r="E34" i="4"/>
  <c r="F24" i="4"/>
  <c r="C24" i="4"/>
  <c r="E24" i="4" s="1"/>
  <c r="F23" i="4"/>
  <c r="F22" i="4"/>
  <c r="C22" i="4"/>
  <c r="E22" i="4" s="1"/>
  <c r="H21" i="4"/>
  <c r="C21" i="4" s="1"/>
  <c r="F21" i="4"/>
  <c r="D21" i="4"/>
  <c r="B21" i="4"/>
  <c r="C14" i="4"/>
  <c r="C27" i="4" s="1"/>
  <c r="F11" i="4"/>
  <c r="C11" i="4"/>
  <c r="E11" i="4" s="1"/>
  <c r="F10" i="4"/>
  <c r="F9" i="4"/>
  <c r="E9" i="4"/>
  <c r="C9" i="4"/>
  <c r="C10" i="4" s="1"/>
  <c r="E10" i="4" s="1"/>
  <c r="F8" i="4"/>
  <c r="E8" i="4"/>
  <c r="C8" i="4"/>
  <c r="A3" i="4"/>
  <c r="D66" i="3"/>
  <c r="D63" i="3"/>
  <c r="D62" i="3"/>
  <c r="B62" i="3"/>
  <c r="B63" i="3" s="1"/>
  <c r="F61" i="3"/>
  <c r="D61" i="3"/>
  <c r="B61" i="3"/>
  <c r="B60" i="3"/>
  <c r="E53" i="3"/>
  <c r="F50" i="3"/>
  <c r="E50" i="3"/>
  <c r="F49" i="3"/>
  <c r="E49" i="3"/>
  <c r="F48" i="3"/>
  <c r="E48" i="3"/>
  <c r="F47" i="3"/>
  <c r="E47" i="3"/>
  <c r="E40" i="3"/>
  <c r="F37" i="3"/>
  <c r="E37" i="3"/>
  <c r="F36" i="3"/>
  <c r="E36" i="3"/>
  <c r="F35" i="3"/>
  <c r="E35" i="3"/>
  <c r="F34" i="3"/>
  <c r="E34" i="3"/>
  <c r="C27" i="3"/>
  <c r="E27" i="3" s="1"/>
  <c r="F24" i="3"/>
  <c r="C24" i="3"/>
  <c r="E24" i="3" s="1"/>
  <c r="F23" i="3"/>
  <c r="F22" i="3"/>
  <c r="C22" i="3"/>
  <c r="E22" i="3" s="1"/>
  <c r="D21" i="3"/>
  <c r="D60" i="3" s="1"/>
  <c r="B21" i="3"/>
  <c r="C14" i="3"/>
  <c r="E14" i="3" s="1"/>
  <c r="F11" i="3"/>
  <c r="C11" i="3"/>
  <c r="E11" i="3" s="1"/>
  <c r="F10" i="3"/>
  <c r="F9" i="3"/>
  <c r="C9" i="3"/>
  <c r="E9" i="3" s="1"/>
  <c r="F8" i="3"/>
  <c r="C8" i="3"/>
  <c r="E8" i="3" s="1"/>
  <c r="B8" i="3"/>
  <c r="A3" i="3"/>
  <c r="D74" i="2"/>
  <c r="D66" i="2"/>
  <c r="D62" i="2"/>
  <c r="F62" i="2" s="1"/>
  <c r="B62" i="2"/>
  <c r="B63" i="2" s="1"/>
  <c r="D61" i="2"/>
  <c r="B61" i="2"/>
  <c r="F61" i="2" s="1"/>
  <c r="H55" i="2"/>
  <c r="E53" i="2"/>
  <c r="F50" i="2"/>
  <c r="E50" i="2"/>
  <c r="F49" i="2"/>
  <c r="E49" i="2"/>
  <c r="F48" i="2"/>
  <c r="E48" i="2"/>
  <c r="F47" i="2"/>
  <c r="E47" i="2"/>
  <c r="E40" i="2"/>
  <c r="F37" i="2"/>
  <c r="E37" i="2"/>
  <c r="F36" i="2"/>
  <c r="E36" i="2"/>
  <c r="F35" i="2"/>
  <c r="E35" i="2"/>
  <c r="F34" i="2"/>
  <c r="E34" i="2"/>
  <c r="F24" i="2"/>
  <c r="C24" i="2"/>
  <c r="E24" i="2" s="1"/>
  <c r="F23" i="2"/>
  <c r="F22" i="2"/>
  <c r="C22" i="2"/>
  <c r="C23" i="2" s="1"/>
  <c r="H21" i="2"/>
  <c r="C21" i="2" s="1"/>
  <c r="C60" i="2" s="1"/>
  <c r="F21" i="2"/>
  <c r="D21" i="2"/>
  <c r="C27" i="2" s="1"/>
  <c r="B21" i="2"/>
  <c r="B60" i="2" s="1"/>
  <c r="H14" i="2"/>
  <c r="H27" i="2" s="1"/>
  <c r="F11" i="2"/>
  <c r="E11" i="2"/>
  <c r="C11" i="2"/>
  <c r="F10" i="2"/>
  <c r="C10" i="2"/>
  <c r="E10" i="2" s="1"/>
  <c r="F9" i="2"/>
  <c r="C9" i="2"/>
  <c r="E9" i="2" s="1"/>
  <c r="F8" i="2"/>
  <c r="C8" i="2"/>
  <c r="E8" i="2" s="1"/>
  <c r="E21" i="4" l="1"/>
  <c r="C60" i="4"/>
  <c r="E27" i="4"/>
  <c r="C66" i="4"/>
  <c r="E66" i="4" s="1"/>
  <c r="F63" i="4"/>
  <c r="C23" i="4"/>
  <c r="C61" i="4"/>
  <c r="E61" i="4" s="1"/>
  <c r="F62" i="4"/>
  <c r="E60" i="4"/>
  <c r="E14" i="4"/>
  <c r="F60" i="3"/>
  <c r="F63" i="3"/>
  <c r="E21" i="3"/>
  <c r="C10" i="3"/>
  <c r="E10" i="3" s="1"/>
  <c r="C23" i="3"/>
  <c r="C61" i="3"/>
  <c r="E61" i="3" s="1"/>
  <c r="F62" i="3"/>
  <c r="C21" i="3"/>
  <c r="C60" i="3" s="1"/>
  <c r="E60" i="3" s="1"/>
  <c r="F21" i="3"/>
  <c r="C66" i="3"/>
  <c r="E66" i="3" s="1"/>
  <c r="E27" i="2"/>
  <c r="C62" i="2"/>
  <c r="C63" i="2" s="1"/>
  <c r="E23" i="2"/>
  <c r="E61" i="2"/>
  <c r="H29" i="2"/>
  <c r="L27" i="2"/>
  <c r="H40" i="2"/>
  <c r="H42" i="2" s="1"/>
  <c r="D63" i="2"/>
  <c r="C14" i="2"/>
  <c r="E14" i="2" s="1"/>
  <c r="E21" i="2"/>
  <c r="D60" i="2"/>
  <c r="E62" i="2"/>
  <c r="E22" i="2"/>
  <c r="D69" i="2"/>
  <c r="D75" i="2" s="1"/>
  <c r="H16" i="2"/>
  <c r="C61" i="2"/>
  <c r="C62" i="4" l="1"/>
  <c r="E62" i="4" s="1"/>
  <c r="E23" i="4"/>
  <c r="C62" i="3"/>
  <c r="E62" i="3" s="1"/>
  <c r="E23" i="3"/>
  <c r="F60" i="2"/>
  <c r="E60" i="2"/>
  <c r="F63" i="2"/>
  <c r="E63" i="2"/>
  <c r="L14" i="2"/>
  <c r="C66" i="2"/>
  <c r="E66" i="2" s="1"/>
  <c r="C63" i="4" l="1"/>
  <c r="E63" i="4" s="1"/>
  <c r="C63" i="3"/>
  <c r="E63" i="3" s="1"/>
</calcChain>
</file>

<file path=xl/sharedStrings.xml><?xml version="1.0" encoding="utf-8"?>
<sst xmlns="http://schemas.openxmlformats.org/spreadsheetml/2006/main" count="493" uniqueCount="145">
  <si>
    <t>Workforce Connections</t>
  </si>
  <si>
    <t>GWDB Reporting</t>
  </si>
  <si>
    <t>July 1 through December 31:  PY23 vs. PY22</t>
  </si>
  <si>
    <t>Q1</t>
  </si>
  <si>
    <t>Title I Adult</t>
  </si>
  <si>
    <t>July - September 2022 Actual</t>
  </si>
  <si>
    <t>July - September 2023 Target</t>
  </si>
  <si>
    <t>July - September 2023 Actual</t>
  </si>
  <si>
    <t xml:space="preserve">% Difference from target </t>
  </si>
  <si>
    <t>% Difference from last year</t>
  </si>
  <si>
    <t>Enrolled</t>
  </si>
  <si>
    <t>Exited</t>
  </si>
  <si>
    <t>Employed in 2nd Quarter</t>
  </si>
  <si>
    <t>Med Quarterly Wage</t>
  </si>
  <si>
    <t>WIOA Funding Target</t>
  </si>
  <si>
    <t>WIOA Funding Expensed</t>
  </si>
  <si>
    <t>Amount</t>
  </si>
  <si>
    <t>Q2</t>
  </si>
  <si>
    <t>October - December 2022 Actual</t>
  </si>
  <si>
    <t>October - December Target 2023</t>
  </si>
  <si>
    <t>October - December 2023 Actual</t>
  </si>
  <si>
    <t>Q3</t>
  </si>
  <si>
    <t>January - March 2023 Actual</t>
  </si>
  <si>
    <t>January - March 2024 Target</t>
  </si>
  <si>
    <t>January - March 2024 Actual</t>
  </si>
  <si>
    <t>Q4</t>
  </si>
  <si>
    <t>April - June 2023 Actual</t>
  </si>
  <si>
    <t>April - June 2024 Target</t>
  </si>
  <si>
    <t>April - June 2024 Actual</t>
  </si>
  <si>
    <t>Year-to-Date</t>
  </si>
  <si>
    <t>Quarterly Last year Actual</t>
  </si>
  <si>
    <t>Quarterly Current Target</t>
  </si>
  <si>
    <t>Quarterly This Year Actual</t>
  </si>
  <si>
    <t>Total</t>
  </si>
  <si>
    <t>Youth Contracts</t>
  </si>
  <si>
    <t>ADW Contracts</t>
  </si>
  <si>
    <t>WC</t>
  </si>
  <si>
    <t>OS</t>
  </si>
  <si>
    <t>Total Source</t>
  </si>
  <si>
    <t>Variance</t>
  </si>
  <si>
    <t>Title I Dislocated Workers</t>
  </si>
  <si>
    <t>Match</t>
  </si>
  <si>
    <t>Title I Youth</t>
  </si>
  <si>
    <t>Q1 PY 2022</t>
  </si>
  <si>
    <t>Q2 PY 2022</t>
  </si>
  <si>
    <t>Q1 - Q2 PY 22 Total</t>
  </si>
  <si>
    <t>Current Target Through Q2</t>
  </si>
  <si>
    <t>Q1 PY 2023</t>
  </si>
  <si>
    <t>Q2 PY 2023</t>
  </si>
  <si>
    <t>Q1 - Q2 PY 23 Total</t>
  </si>
  <si>
    <t>d/c</t>
  </si>
  <si>
    <t>Employed</t>
  </si>
  <si>
    <t>$9,410.23 (avrg.)</t>
  </si>
  <si>
    <t>$9,524.01 (avrg.)</t>
  </si>
  <si>
    <t>WIOA Funding Allocated</t>
  </si>
  <si>
    <t>% Expensed</t>
  </si>
  <si>
    <t xml:space="preserve">9169 Report Q1 PY 23 Adult </t>
  </si>
  <si>
    <t>9169 Report Q2 PY 22</t>
  </si>
  <si>
    <t>9169 Report Q2 PY 23</t>
  </si>
  <si>
    <t>Enrolled / Exits Report Q2 PY 23</t>
  </si>
  <si>
    <t>Enrolled / Exits Report Q2 PY 22</t>
  </si>
  <si>
    <t xml:space="preserve">*Employed data comes from 9169 Q1 &amp; Q2 Num. </t>
  </si>
  <si>
    <t>Total Promised New Enrollments in PY 2023 = 270</t>
  </si>
  <si>
    <t>N/A</t>
  </si>
  <si>
    <t>$4,966.32 (avrg.)</t>
  </si>
  <si>
    <t>$7,194.93 (avrg.)</t>
  </si>
  <si>
    <t>9169 Report Q1 PY 23 Youth</t>
  </si>
  <si>
    <t>Enrolled / Exits Report PY 22</t>
  </si>
  <si>
    <t>Total Promised New Enrollments in PY 2023 = 186</t>
  </si>
  <si>
    <t>$11,667.08 (avrg.)</t>
  </si>
  <si>
    <t>$11,864.67 (avrg.)</t>
  </si>
  <si>
    <t>9169 Report Q1 PY 23 DW</t>
  </si>
  <si>
    <t>9169 Report Q1 PY 22</t>
  </si>
  <si>
    <t>Total Promised New Enrollments in PY 2023 = 108</t>
  </si>
  <si>
    <t>Original</t>
  </si>
  <si>
    <t>Title II</t>
  </si>
  <si>
    <t>Last year</t>
  </si>
  <si>
    <t xml:space="preserve">Current target </t>
  </si>
  <si>
    <t>This year actual</t>
  </si>
  <si>
    <t>Completed</t>
  </si>
  <si>
    <t>Average Wages</t>
  </si>
  <si>
    <t>2023-2024 program year</t>
  </si>
  <si>
    <t>Revised</t>
  </si>
  <si>
    <t>Exited Based on 
Denominator for
Employed 2nd
Quarter after Exit</t>
  </si>
  <si>
    <t>Employed 2nd
Quarter after Exit</t>
  </si>
  <si>
    <t>Median Wages</t>
  </si>
  <si>
    <t>Measurable Skill
Gains</t>
  </si>
  <si>
    <t>Attained Credential</t>
  </si>
  <si>
    <t>2nd quarter of 2023-2024 program year</t>
  </si>
  <si>
    <t>Title III</t>
  </si>
  <si>
    <r>
      <rPr>
        <b/>
        <sz val="11"/>
        <color theme="1"/>
        <rFont val="Calibri"/>
        <family val="2"/>
        <scheme val="minor"/>
      </rPr>
      <t>Last year</t>
    </r>
    <r>
      <rPr>
        <sz val="11"/>
        <color theme="1"/>
        <rFont val="Calibri"/>
        <family val="2"/>
        <scheme val="minor"/>
      </rPr>
      <t xml:space="preserve"> (7/1/22-6/30/23)</t>
    </r>
  </si>
  <si>
    <r>
      <rPr>
        <b/>
        <sz val="11"/>
        <color theme="1"/>
        <rFont val="Calibri"/>
        <family val="2"/>
        <scheme val="minor"/>
      </rPr>
      <t xml:space="preserve">This year actual </t>
    </r>
    <r>
      <rPr>
        <sz val="11"/>
        <color theme="1"/>
        <rFont val="Calibri"/>
        <family val="2"/>
        <scheme val="minor"/>
      </rPr>
      <t>(7/1/23-6/30/24) for Q1</t>
    </r>
  </si>
  <si>
    <r>
      <rPr>
        <b/>
        <sz val="11"/>
        <color theme="1"/>
        <rFont val="Calibri"/>
        <family val="2"/>
        <scheme val="minor"/>
      </rPr>
      <t xml:space="preserve">This year actual </t>
    </r>
    <r>
      <rPr>
        <sz val="11"/>
        <color theme="1"/>
        <rFont val="Calibri"/>
        <family val="2"/>
        <scheme val="minor"/>
      </rPr>
      <t>(7/1/23-6/30/24) for Q2</t>
    </r>
  </si>
  <si>
    <r>
      <t xml:space="preserve">Enrolled </t>
    </r>
    <r>
      <rPr>
        <sz val="11"/>
        <color theme="1"/>
        <rFont val="Calibri"/>
        <family val="2"/>
        <scheme val="minor"/>
      </rPr>
      <t>(participants)(Cohort Period:7/1/2023-9/30/2023)</t>
    </r>
  </si>
  <si>
    <r>
      <t>N/A</t>
    </r>
    <r>
      <rPr>
        <sz val="11"/>
        <color rgb="FFFF0000"/>
        <rFont val="Calibri"/>
        <family val="2"/>
        <scheme val="minor"/>
      </rPr>
      <t>*</t>
    </r>
  </si>
  <si>
    <r>
      <t xml:space="preserve">Completed </t>
    </r>
    <r>
      <rPr>
        <sz val="11"/>
        <color theme="1"/>
        <rFont val="Calibri"/>
        <family val="2"/>
        <scheme val="minor"/>
      </rPr>
      <t>(Exiters)(Cohort Period:7/1/2022-9/30/2022)</t>
    </r>
  </si>
  <si>
    <r>
      <t xml:space="preserve">Employed </t>
    </r>
    <r>
      <rPr>
        <sz val="11"/>
        <color theme="1"/>
        <rFont val="Calibri"/>
        <family val="2"/>
        <scheme val="minor"/>
      </rPr>
      <t>(2nd qtr after exit)(Cohort Period:7/1/2022-9/30/2022)</t>
    </r>
  </si>
  <si>
    <r>
      <t>Average Wages</t>
    </r>
    <r>
      <rPr>
        <sz val="11"/>
        <color theme="1"/>
        <rFont val="Calibri"/>
        <family val="2"/>
        <scheme val="minor"/>
      </rPr>
      <t xml:space="preserve"> (median earnings 2nd qtr)(Cohort Period:7/1/2022-9/30/2022)</t>
    </r>
  </si>
  <si>
    <r>
      <t xml:space="preserve">WIOA Funding Allocated </t>
    </r>
    <r>
      <rPr>
        <sz val="11"/>
        <color rgb="FFFF0000"/>
        <rFont val="Calibri"/>
        <family val="2"/>
        <scheme val="minor"/>
      </rPr>
      <t>**</t>
    </r>
  </si>
  <si>
    <t>WIOA Funding Expensed QTR 1</t>
  </si>
  <si>
    <t>WIOA Funding Expensed QTR 2</t>
  </si>
  <si>
    <t>WIOA Funding Expensed QTR 3</t>
  </si>
  <si>
    <t>WIOA Funding Expensed QTR 4</t>
  </si>
  <si>
    <r>
      <t>*</t>
    </r>
    <r>
      <rPr>
        <i/>
        <sz val="11"/>
        <color rgb="FFFF0000"/>
        <rFont val="Calibri"/>
        <family val="2"/>
        <scheme val="minor"/>
      </rPr>
      <t xml:space="preserve">Levels of Title III Wagner-Peyser performance are negotiated with the Department of Labor (DOL) to establish program year performance level goals. These goals for Title III Wagner-Peyser do not include "enrolled" or "exited" number of participants. </t>
    </r>
    <r>
      <rPr>
        <sz val="11"/>
        <color rgb="FFFF0000"/>
        <rFont val="Calibri"/>
        <family val="2"/>
        <scheme val="minor"/>
      </rPr>
      <t>DOL negotiated levels inlcude Employment Rate 2nd quarter after exit, Employment Rate 4th quarter after exit, and Median Earnings 2nd quarter after exit.</t>
    </r>
  </si>
  <si>
    <r>
      <t>**</t>
    </r>
    <r>
      <rPr>
        <i/>
        <sz val="11"/>
        <color rgb="FFFF0000"/>
        <rFont val="Calibri"/>
        <family val="2"/>
        <scheme val="minor"/>
      </rPr>
      <t>Per Training and Employment Guidance Letter (TEGL) 15-22 issued by the Department of Labor (DOL) on April 21, 2023</t>
    </r>
  </si>
  <si>
    <t>Title IV</t>
  </si>
  <si>
    <t>Last Year PY 2022</t>
  </si>
  <si>
    <r>
      <t xml:space="preserve">This Year </t>
    </r>
    <r>
      <rPr>
        <sz val="9"/>
        <color theme="1"/>
        <rFont val="Calibri"/>
        <family val="2"/>
        <scheme val="minor"/>
      </rPr>
      <t>through</t>
    </r>
    <r>
      <rPr>
        <sz val="11"/>
        <color theme="1"/>
        <rFont val="Calibri"/>
        <family val="2"/>
        <scheme val="minor"/>
      </rPr>
      <t xml:space="preserve">
PY 2023 Q2 </t>
    </r>
  </si>
  <si>
    <t>% Difference from Last Year</t>
  </si>
  <si>
    <t>Enrolled (Participants Served)</t>
  </si>
  <si>
    <t>Completed (Participants Exited)</t>
  </si>
  <si>
    <t>Employed (2nd Quarter After Exit)</t>
  </si>
  <si>
    <t>Average Wages (Median Quarterly Earnings)</t>
  </si>
  <si>
    <t>Not Yet Available</t>
  </si>
  <si>
    <t>WIOA Funding Allocated (SFY24 Budget)</t>
  </si>
  <si>
    <t>WIOA Funding Expensed (SFY24 Q2 Expended)</t>
  </si>
  <si>
    <t>% Expended</t>
  </si>
  <si>
    <t>* Nevada Vocational Rehabilitation is a state and federally funded program designed to help people with disabilities become employed and to help those already employed perform more successfully through training, counseling, education and other support methods.</t>
  </si>
  <si>
    <t xml:space="preserve"> </t>
  </si>
  <si>
    <t>Last Year</t>
  </si>
  <si>
    <t>This Actual Year</t>
  </si>
  <si>
    <t>70% decrease</t>
  </si>
  <si>
    <t>84% decrease</t>
  </si>
  <si>
    <t>Still Attending</t>
  </si>
  <si>
    <t>17% decrease</t>
  </si>
  <si>
    <t>76% decrease</t>
  </si>
  <si>
    <t>Average Wage</t>
  </si>
  <si>
    <t>14% decrease</t>
  </si>
  <si>
    <t>DWSS Tuition Funding</t>
  </si>
  <si>
    <t>62% decrease</t>
  </si>
  <si>
    <t>DWSS Support Funding</t>
  </si>
  <si>
    <t>64% decrease</t>
  </si>
  <si>
    <t>WIOA Funding</t>
  </si>
  <si>
    <t>Total Amount Funded</t>
  </si>
  <si>
    <t>74% decrease</t>
  </si>
  <si>
    <t>Vocational Training Results as of January 2024</t>
  </si>
  <si>
    <t>1st quarter of 2023-2024 program year</t>
  </si>
  <si>
    <t>By 06/2024 Projection</t>
  </si>
  <si>
    <t>10% decrease</t>
  </si>
  <si>
    <t>55% increase</t>
  </si>
  <si>
    <t>?</t>
  </si>
  <si>
    <t>3% decrease</t>
  </si>
  <si>
    <t>13% increase</t>
  </si>
  <si>
    <t>18% increase</t>
  </si>
  <si>
    <t>Vocational Training Projections for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</si>
</sst>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  <numFmt numFmtId="167" formatCode="0.0%"/>
    <numFmt numFmtId="168" formatCode="&quot;$&quot;#,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000000"/>
      <name val="ProximaNova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FFFF"/>
      <name val="Calibri"/>
    </font>
    <font>
      <sz val="16"/>
      <color rgb="FF000000"/>
      <name val="Calibri"/>
    </font>
    <font>
      <b/>
      <sz val="15"/>
      <color rgb="FF000000"/>
      <name val="Calibri"/>
      <family val="2"/>
      <scheme val="minor"/>
    </font>
    <font>
      <b/>
      <sz val="16"/>
      <color rgb="FFFFFFFF"/>
      <name val="Calibri"/>
      <family val="2"/>
    </font>
    <font>
      <sz val="16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95">
    <xf numFmtId="0" fontId="0" fillId="0" borderId="0" xfId="0"/>
    <xf numFmtId="0" fontId="7" fillId="0" borderId="0" xfId="0" applyFont="1" applyAlignment="1">
      <alignment horizontal="centerContinuous"/>
    </xf>
    <xf numFmtId="0" fontId="7" fillId="0" borderId="0" xfId="0" applyFont="1"/>
    <xf numFmtId="0" fontId="6" fillId="5" borderId="1" xfId="0" applyFont="1" applyFill="1" applyBorder="1" applyAlignment="1">
      <alignment horizontal="centerContinuous"/>
    </xf>
    <xf numFmtId="0" fontId="6" fillId="5" borderId="2" xfId="0" applyFont="1" applyFill="1" applyBorder="1" applyAlignment="1">
      <alignment horizontal="centerContinuous"/>
    </xf>
    <xf numFmtId="0" fontId="6" fillId="5" borderId="3" xfId="0" applyFont="1" applyFill="1" applyBorder="1" applyAlignment="1">
      <alignment horizontal="centerContinuous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0" xfId="0" applyFont="1"/>
    <xf numFmtId="164" fontId="0" fillId="0" borderId="10" xfId="1" applyNumberFormat="1" applyFont="1" applyBorder="1"/>
    <xf numFmtId="164" fontId="0" fillId="0" borderId="11" xfId="1" applyNumberFormat="1" applyFont="1" applyBorder="1"/>
    <xf numFmtId="9" fontId="0" fillId="0" borderId="11" xfId="3" applyFont="1" applyBorder="1"/>
    <xf numFmtId="9" fontId="0" fillId="0" borderId="12" xfId="3" applyFont="1" applyBorder="1"/>
    <xf numFmtId="164" fontId="0" fillId="0" borderId="13" xfId="1" applyNumberFormat="1" applyFont="1" applyBorder="1"/>
    <xf numFmtId="164" fontId="0" fillId="0" borderId="0" xfId="1" applyNumberFormat="1" applyFont="1" applyBorder="1"/>
    <xf numFmtId="9" fontId="0" fillId="0" borderId="0" xfId="3" applyFont="1" applyBorder="1"/>
    <xf numFmtId="9" fontId="0" fillId="0" borderId="14" xfId="3" applyFont="1" applyBorder="1"/>
    <xf numFmtId="10" fontId="0" fillId="0" borderId="0" xfId="0" applyNumberFormat="1"/>
    <xf numFmtId="165" fontId="0" fillId="0" borderId="13" xfId="2" applyNumberFormat="1" applyFont="1" applyBorder="1"/>
    <xf numFmtId="165" fontId="0" fillId="0" borderId="0" xfId="2" applyNumberFormat="1" applyFont="1" applyBorder="1"/>
    <xf numFmtId="165" fontId="0" fillId="0" borderId="0" xfId="2" applyNumberFormat="1" applyFont="1"/>
    <xf numFmtId="0" fontId="0" fillId="0" borderId="13" xfId="0" applyBorder="1"/>
    <xf numFmtId="0" fontId="0" fillId="0" borderId="14" xfId="0" applyBorder="1"/>
    <xf numFmtId="0" fontId="6" fillId="0" borderId="15" xfId="0" applyFont="1" applyBorder="1" applyAlignment="1">
      <alignment horizontal="center" wrapText="1"/>
    </xf>
    <xf numFmtId="0" fontId="0" fillId="0" borderId="16" xfId="0" applyBorder="1"/>
    <xf numFmtId="165" fontId="0" fillId="0" borderId="15" xfId="0" applyNumberFormat="1" applyBorder="1"/>
    <xf numFmtId="165" fontId="0" fillId="0" borderId="15" xfId="2" applyNumberFormat="1" applyFont="1" applyBorder="1"/>
    <xf numFmtId="9" fontId="0" fillId="0" borderId="15" xfId="3" applyFont="1" applyBorder="1"/>
    <xf numFmtId="0" fontId="0" fillId="0" borderId="17" xfId="0" applyBorder="1"/>
    <xf numFmtId="165" fontId="0" fillId="0" borderId="0" xfId="0" applyNumberFormat="1"/>
    <xf numFmtId="44" fontId="0" fillId="0" borderId="0" xfId="0" applyNumberFormat="1"/>
    <xf numFmtId="164" fontId="0" fillId="0" borderId="10" xfId="1" applyNumberFormat="1" applyFont="1" applyFill="1" applyBorder="1"/>
    <xf numFmtId="164" fontId="0" fillId="0" borderId="11" xfId="1" applyNumberFormat="1" applyFont="1" applyFill="1" applyBorder="1"/>
    <xf numFmtId="164" fontId="0" fillId="0" borderId="13" xfId="1" applyNumberFormat="1" applyFont="1" applyFill="1" applyBorder="1"/>
    <xf numFmtId="164" fontId="0" fillId="0" borderId="0" xfId="1" applyNumberFormat="1" applyFont="1" applyFill="1" applyBorder="1"/>
    <xf numFmtId="165" fontId="0" fillId="0" borderId="13" xfId="2" applyNumberFormat="1" applyFont="1" applyFill="1" applyBorder="1"/>
    <xf numFmtId="165" fontId="0" fillId="0" borderId="0" xfId="2" applyNumberFormat="1" applyFont="1" applyFill="1" applyBorder="1"/>
    <xf numFmtId="165" fontId="0" fillId="0" borderId="15" xfId="2" applyNumberFormat="1" applyFont="1" applyFill="1" applyBorder="1"/>
    <xf numFmtId="0" fontId="0" fillId="6" borderId="13" xfId="0" applyFill="1" applyBorder="1"/>
    <xf numFmtId="1" fontId="0" fillId="0" borderId="0" xfId="0" applyNumberFormat="1"/>
    <xf numFmtId="0" fontId="0" fillId="6" borderId="0" xfId="0" applyFill="1"/>
    <xf numFmtId="9" fontId="0" fillId="0" borderId="0" xfId="3" applyFont="1"/>
    <xf numFmtId="164" fontId="0" fillId="0" borderId="0" xfId="1" applyNumberFormat="1" applyFont="1" applyFill="1"/>
    <xf numFmtId="165" fontId="0" fillId="0" borderId="0" xfId="2" applyNumberFormat="1" applyFont="1" applyFill="1"/>
    <xf numFmtId="165" fontId="0" fillId="6" borderId="0" xfId="0" applyNumberFormat="1" applyFill="1"/>
    <xf numFmtId="165" fontId="0" fillId="6" borderId="0" xfId="2" applyNumberFormat="1" applyFont="1" applyFill="1"/>
    <xf numFmtId="9" fontId="0" fillId="0" borderId="15" xfId="3" applyFont="1" applyFill="1" applyBorder="1"/>
    <xf numFmtId="164" fontId="0" fillId="0" borderId="0" xfId="1" applyNumberFormat="1" applyFont="1"/>
    <xf numFmtId="165" fontId="0" fillId="6" borderId="13" xfId="2" applyNumberFormat="1" applyFont="1" applyFill="1" applyBorder="1"/>
    <xf numFmtId="9" fontId="0" fillId="0" borderId="0" xfId="3" applyFont="1" applyFill="1"/>
    <xf numFmtId="4" fontId="0" fillId="0" borderId="0" xfId="0" applyNumberFormat="1"/>
    <xf numFmtId="0" fontId="0" fillId="0" borderId="15" xfId="0" applyBorder="1"/>
    <xf numFmtId="165" fontId="0" fillId="6" borderId="0" xfId="2" applyNumberFormat="1" applyFont="1" applyFill="1" applyBorder="1"/>
    <xf numFmtId="0" fontId="6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1" xfId="0" applyBorder="1" applyAlignment="1">
      <alignment horizontal="center"/>
    </xf>
    <xf numFmtId="10" fontId="9" fillId="7" borderId="21" xfId="4" applyNumberFormat="1" applyFont="1" applyFill="1" applyBorder="1" applyAlignment="1">
      <alignment horizontal="center"/>
    </xf>
    <xf numFmtId="9" fontId="9" fillId="7" borderId="21" xfId="6" applyNumberFormat="1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10" fontId="10" fillId="7" borderId="21" xfId="5" applyNumberFormat="1" applyFont="1" applyFill="1" applyBorder="1" applyAlignment="1">
      <alignment horizontal="center"/>
    </xf>
    <xf numFmtId="166" fontId="0" fillId="7" borderId="21" xfId="0" applyNumberFormat="1" applyFill="1" applyBorder="1" applyAlignment="1">
      <alignment horizontal="center"/>
    </xf>
    <xf numFmtId="166" fontId="6" fillId="7" borderId="21" xfId="0" applyNumberFormat="1" applyFont="1" applyFill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166" fontId="6" fillId="0" borderId="21" xfId="0" applyNumberFormat="1" applyFont="1" applyBorder="1" applyAlignment="1">
      <alignment horizontal="center"/>
    </xf>
    <xf numFmtId="0" fontId="0" fillId="0" borderId="21" xfId="0" applyBorder="1"/>
    <xf numFmtId="0" fontId="6" fillId="0" borderId="21" xfId="0" applyFont="1" applyBorder="1"/>
    <xf numFmtId="0" fontId="0" fillId="0" borderId="22" xfId="0" applyBorder="1" applyAlignment="1">
      <alignment horizontal="center" wrapText="1"/>
    </xf>
    <xf numFmtId="0" fontId="0" fillId="0" borderId="21" xfId="0" applyBorder="1" applyAlignment="1">
      <alignment wrapText="1"/>
    </xf>
    <xf numFmtId="4" fontId="0" fillId="0" borderId="21" xfId="0" applyNumberFormat="1" applyBorder="1"/>
    <xf numFmtId="10" fontId="0" fillId="0" borderId="21" xfId="0" applyNumberFormat="1" applyBorder="1"/>
    <xf numFmtId="0" fontId="8" fillId="0" borderId="0" xfId="7"/>
    <xf numFmtId="0" fontId="8" fillId="0" borderId="0" xfId="7" applyFill="1"/>
    <xf numFmtId="0" fontId="8" fillId="0" borderId="0" xfId="7" applyBorder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0" fontId="9" fillId="7" borderId="0" xfId="4" applyNumberFormat="1" applyFont="1" applyFill="1" applyBorder="1" applyAlignment="1">
      <alignment horizontal="center"/>
    </xf>
    <xf numFmtId="9" fontId="9" fillId="7" borderId="0" xfId="6" applyNumberFormat="1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6" fillId="7" borderId="0" xfId="0" applyFont="1" applyFill="1" applyAlignment="1">
      <alignment horizontal="center"/>
    </xf>
    <xf numFmtId="10" fontId="9" fillId="7" borderId="0" xfId="5" applyNumberFormat="1" applyFont="1" applyFill="1" applyBorder="1" applyAlignment="1">
      <alignment horizontal="center"/>
    </xf>
    <xf numFmtId="10" fontId="3" fillId="7" borderId="0" xfId="5" applyNumberFormat="1" applyFill="1" applyBorder="1" applyAlignment="1">
      <alignment horizontal="center"/>
    </xf>
    <xf numFmtId="166" fontId="0" fillId="7" borderId="0" xfId="0" applyNumberFormat="1" applyFill="1" applyAlignment="1">
      <alignment horizontal="center"/>
    </xf>
    <xf numFmtId="166" fontId="6" fillId="7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6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0" fontId="10" fillId="7" borderId="21" xfId="4" applyNumberFormat="1" applyFont="1" applyFill="1" applyBorder="1" applyAlignment="1">
      <alignment horizontal="center"/>
    </xf>
    <xf numFmtId="10" fontId="9" fillId="7" borderId="21" xfId="5" applyNumberFormat="1" applyFont="1" applyFill="1" applyBorder="1" applyAlignment="1">
      <alignment horizontal="center"/>
    </xf>
    <xf numFmtId="10" fontId="3" fillId="7" borderId="21" xfId="5" applyNumberFormat="1" applyFill="1" applyBorder="1" applyAlignment="1">
      <alignment horizontal="center"/>
    </xf>
    <xf numFmtId="10" fontId="5" fillId="7" borderId="0" xfId="4" applyNumberFormat="1" applyFont="1" applyFill="1" applyBorder="1" applyAlignment="1">
      <alignment horizontal="center"/>
    </xf>
    <xf numFmtId="0" fontId="0" fillId="7" borderId="0" xfId="0" applyFill="1"/>
    <xf numFmtId="166" fontId="0" fillId="7" borderId="0" xfId="0" applyNumberFormat="1" applyFill="1"/>
    <xf numFmtId="9" fontId="10" fillId="7" borderId="21" xfId="6" applyNumberFormat="1" applyFont="1" applyFill="1" applyBorder="1" applyAlignment="1">
      <alignment horizontal="center"/>
    </xf>
    <xf numFmtId="10" fontId="2" fillId="7" borderId="0" xfId="4" applyNumberFormat="1" applyFill="1" applyBorder="1"/>
    <xf numFmtId="9" fontId="4" fillId="7" borderId="0" xfId="6" applyNumberFormat="1" applyFill="1" applyBorder="1"/>
    <xf numFmtId="9" fontId="4" fillId="7" borderId="0" xfId="6" applyNumberFormat="1" applyFill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3" fontId="0" fillId="0" borderId="13" xfId="0" applyNumberFormat="1" applyBorder="1"/>
    <xf numFmtId="3" fontId="0" fillId="0" borderId="0" xfId="0" applyNumberFormat="1"/>
    <xf numFmtId="0" fontId="6" fillId="0" borderId="0" xfId="0" applyFont="1" applyAlignment="1">
      <alignment wrapText="1"/>
    </xf>
    <xf numFmtId="10" fontId="0" fillId="0" borderId="13" xfId="0" applyNumberFormat="1" applyBorder="1"/>
    <xf numFmtId="166" fontId="0" fillId="0" borderId="13" xfId="0" applyNumberFormat="1" applyBorder="1"/>
    <xf numFmtId="166" fontId="0" fillId="0" borderId="0" xfId="0" applyNumberFormat="1"/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8" borderId="24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8" borderId="27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67" fontId="0" fillId="0" borderId="27" xfId="0" applyNumberFormat="1" applyBorder="1" applyAlignment="1">
      <alignment horizontal="center" vertical="center"/>
    </xf>
    <xf numFmtId="167" fontId="0" fillId="8" borderId="27" xfId="0" applyNumberFormat="1" applyFill="1" applyBorder="1" applyAlignment="1">
      <alignment horizontal="center" vertical="center"/>
    </xf>
    <xf numFmtId="167" fontId="0" fillId="9" borderId="27" xfId="0" applyNumberFormat="1" applyFill="1" applyBorder="1" applyAlignment="1">
      <alignment horizontal="center" vertical="center"/>
    </xf>
    <xf numFmtId="167" fontId="0" fillId="9" borderId="28" xfId="0" applyNumberFormat="1" applyFill="1" applyBorder="1" applyAlignment="1">
      <alignment horizontal="center" vertical="center"/>
    </xf>
    <xf numFmtId="168" fontId="0" fillId="0" borderId="29" xfId="0" applyNumberFormat="1" applyBorder="1" applyAlignment="1">
      <alignment horizontal="center" vertical="center"/>
    </xf>
    <xf numFmtId="168" fontId="0" fillId="0" borderId="30" xfId="0" applyNumberFormat="1" applyBorder="1" applyAlignment="1">
      <alignment horizontal="center" vertical="center"/>
    </xf>
    <xf numFmtId="168" fontId="0" fillId="8" borderId="30" xfId="0" applyNumberFormat="1" applyFill="1" applyBorder="1" applyAlignment="1">
      <alignment horizontal="center" vertical="center"/>
    </xf>
    <xf numFmtId="167" fontId="0" fillId="9" borderId="30" xfId="0" applyNumberFormat="1" applyFill="1" applyBorder="1" applyAlignment="1">
      <alignment horizontal="center" vertical="center"/>
    </xf>
    <xf numFmtId="167" fontId="0" fillId="9" borderId="31" xfId="0" applyNumberFormat="1" applyFill="1" applyBorder="1" applyAlignment="1">
      <alignment horizontal="center" vertical="center"/>
    </xf>
    <xf numFmtId="44" fontId="0" fillId="0" borderId="13" xfId="2" applyFont="1" applyBorder="1"/>
    <xf numFmtId="44" fontId="0" fillId="0" borderId="0" xfId="2" applyFont="1"/>
    <xf numFmtId="44" fontId="0" fillId="8" borderId="0" xfId="2" applyFont="1" applyFill="1"/>
    <xf numFmtId="0" fontId="5" fillId="0" borderId="0" xfId="0" applyFont="1" applyAlignment="1">
      <alignment horizontal="left" vertical="center" wrapText="1"/>
    </xf>
    <xf numFmtId="0" fontId="0" fillId="0" borderId="32" xfId="0" applyBorder="1"/>
    <xf numFmtId="0" fontId="0" fillId="0" borderId="35" xfId="0" applyBorder="1"/>
    <xf numFmtId="0" fontId="0" fillId="0" borderId="21" xfId="0" applyBorder="1" applyAlignment="1">
      <alignment horizontal="left" wrapText="1" indent="1"/>
    </xf>
    <xf numFmtId="0" fontId="0" fillId="0" borderId="36" xfId="0" applyBorder="1" applyAlignment="1">
      <alignment horizontal="left" wrapText="1" indent="1"/>
    </xf>
    <xf numFmtId="0" fontId="6" fillId="0" borderId="35" xfId="0" applyFont="1" applyBorder="1"/>
    <xf numFmtId="0" fontId="0" fillId="0" borderId="21" xfId="0" applyBorder="1" applyAlignment="1">
      <alignment horizontal="left" indent="3"/>
    </xf>
    <xf numFmtId="9" fontId="0" fillId="0" borderId="36" xfId="3" applyFont="1" applyBorder="1" applyAlignment="1">
      <alignment horizontal="center"/>
    </xf>
    <xf numFmtId="0" fontId="6" fillId="0" borderId="37" xfId="0" applyFont="1" applyBorder="1" applyAlignment="1">
      <alignment horizontal="left" wrapText="1"/>
    </xf>
    <xf numFmtId="168" fontId="0" fillId="0" borderId="38" xfId="2" applyNumberFormat="1" applyFont="1" applyBorder="1" applyAlignment="1">
      <alignment horizontal="left" indent="3"/>
    </xf>
    <xf numFmtId="9" fontId="0" fillId="0" borderId="39" xfId="3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22" xfId="0" applyBorder="1" applyAlignment="1">
      <alignment wrapText="1"/>
    </xf>
    <xf numFmtId="0" fontId="0" fillId="0" borderId="22" xfId="0" applyBorder="1" applyAlignment="1">
      <alignment horizontal="right" wrapText="1"/>
    </xf>
    <xf numFmtId="168" fontId="0" fillId="0" borderId="22" xfId="2" applyNumberFormat="1" applyFont="1" applyBorder="1"/>
    <xf numFmtId="9" fontId="0" fillId="0" borderId="22" xfId="3" applyFont="1" applyBorder="1"/>
    <xf numFmtId="4" fontId="15" fillId="0" borderId="0" xfId="0" applyNumberFormat="1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6" fillId="10" borderId="42" xfId="0" applyFont="1" applyFill="1" applyBorder="1" applyAlignment="1">
      <alignment horizontal="left" readingOrder="1"/>
    </xf>
    <xf numFmtId="0" fontId="16" fillId="10" borderId="43" xfId="0" applyFont="1" applyFill="1" applyBorder="1" applyAlignment="1">
      <alignment horizontal="center" readingOrder="1"/>
    </xf>
    <xf numFmtId="0" fontId="16" fillId="10" borderId="44" xfId="0" applyFont="1" applyFill="1" applyBorder="1" applyAlignment="1">
      <alignment horizontal="center" readingOrder="1"/>
    </xf>
    <xf numFmtId="0" fontId="17" fillId="11" borderId="45" xfId="0" applyFont="1" applyFill="1" applyBorder="1" applyAlignment="1">
      <alignment horizontal="left" readingOrder="1"/>
    </xf>
    <xf numFmtId="0" fontId="17" fillId="11" borderId="45" xfId="0" applyFont="1" applyFill="1" applyBorder="1" applyAlignment="1">
      <alignment horizontal="right" readingOrder="1"/>
    </xf>
    <xf numFmtId="0" fontId="17" fillId="0" borderId="45" xfId="0" applyFont="1" applyBorder="1" applyAlignment="1">
      <alignment horizontal="left" readingOrder="1"/>
    </xf>
    <xf numFmtId="0" fontId="17" fillId="0" borderId="45" xfId="0" applyFont="1" applyBorder="1" applyAlignment="1">
      <alignment horizontal="right" readingOrder="1"/>
    </xf>
    <xf numFmtId="8" fontId="17" fillId="11" borderId="45" xfId="0" applyNumberFormat="1" applyFont="1" applyFill="1" applyBorder="1" applyAlignment="1">
      <alignment horizontal="right" readingOrder="1"/>
    </xf>
    <xf numFmtId="6" fontId="17" fillId="0" borderId="45" xfId="0" applyNumberFormat="1" applyFont="1" applyBorder="1" applyAlignment="1">
      <alignment horizontal="right" readingOrder="1"/>
    </xf>
    <xf numFmtId="6" fontId="17" fillId="11" borderId="45" xfId="0" applyNumberFormat="1" applyFont="1" applyFill="1" applyBorder="1" applyAlignment="1">
      <alignment horizontal="right" readingOrder="1"/>
    </xf>
    <xf numFmtId="0" fontId="18" fillId="0" borderId="0" xfId="0" applyFont="1" applyAlignment="1">
      <alignment horizontal="left" vertical="center" readingOrder="1"/>
    </xf>
    <xf numFmtId="0" fontId="17" fillId="12" borderId="45" xfId="0" applyFont="1" applyFill="1" applyBorder="1" applyAlignment="1">
      <alignment horizontal="right" readingOrder="1"/>
    </xf>
    <xf numFmtId="0" fontId="17" fillId="12" borderId="45" xfId="0" applyFont="1" applyFill="1" applyBorder="1" applyAlignment="1">
      <alignment horizontal="left" readingOrder="1"/>
    </xf>
    <xf numFmtId="8" fontId="17" fillId="12" borderId="45" xfId="0" applyNumberFormat="1" applyFont="1" applyFill="1" applyBorder="1" applyAlignment="1">
      <alignment horizontal="right" readingOrder="1"/>
    </xf>
    <xf numFmtId="0" fontId="19" fillId="10" borderId="42" xfId="0" applyFont="1" applyFill="1" applyBorder="1" applyAlignment="1">
      <alignment horizontal="left" wrapText="1" readingOrder="1"/>
    </xf>
    <xf numFmtId="0" fontId="19" fillId="10" borderId="43" xfId="0" applyFont="1" applyFill="1" applyBorder="1" applyAlignment="1">
      <alignment horizontal="left" wrapText="1" readingOrder="1"/>
    </xf>
    <xf numFmtId="0" fontId="19" fillId="10" borderId="44" xfId="0" applyFont="1" applyFill="1" applyBorder="1" applyAlignment="1">
      <alignment horizontal="left" wrapText="1" readingOrder="1"/>
    </xf>
    <xf numFmtId="0" fontId="20" fillId="11" borderId="45" xfId="0" applyFont="1" applyFill="1" applyBorder="1" applyAlignment="1">
      <alignment horizontal="left" wrapText="1" readingOrder="1"/>
    </xf>
    <xf numFmtId="0" fontId="20" fillId="11" borderId="45" xfId="0" applyFont="1" applyFill="1" applyBorder="1" applyAlignment="1">
      <alignment horizontal="right" wrapText="1" readingOrder="1"/>
    </xf>
    <xf numFmtId="0" fontId="20" fillId="0" borderId="45" xfId="0" applyFont="1" applyBorder="1" applyAlignment="1">
      <alignment horizontal="left" wrapText="1" readingOrder="1"/>
    </xf>
    <xf numFmtId="0" fontId="20" fillId="0" borderId="45" xfId="0" applyFont="1" applyBorder="1" applyAlignment="1">
      <alignment horizontal="right" wrapText="1" readingOrder="1"/>
    </xf>
    <xf numFmtId="8" fontId="20" fillId="11" borderId="45" xfId="0" applyNumberFormat="1" applyFont="1" applyFill="1" applyBorder="1" applyAlignment="1">
      <alignment horizontal="right" wrapText="1" readingOrder="1"/>
    </xf>
    <xf numFmtId="6" fontId="20" fillId="0" borderId="45" xfId="0" applyNumberFormat="1" applyFont="1" applyBorder="1" applyAlignment="1">
      <alignment horizontal="right" wrapText="1" readingOrder="1"/>
    </xf>
    <xf numFmtId="6" fontId="20" fillId="11" borderId="45" xfId="0" applyNumberFormat="1" applyFont="1" applyFill="1" applyBorder="1" applyAlignment="1">
      <alignment horizontal="right" wrapText="1" readingOrder="1"/>
    </xf>
  </cellXfs>
  <cellStyles count="8">
    <cellStyle name="Bad" xfId="5" builtinId="27"/>
    <cellStyle name="Comma" xfId="1" builtinId="3"/>
    <cellStyle name="Currency" xfId="2" builtinId="4"/>
    <cellStyle name="Good" xfId="4" builtinId="26"/>
    <cellStyle name="Hyperlink" xfId="7" builtinId="8"/>
    <cellStyle name="Neutral" xfId="6" builtinId="2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2161443</xdr:colOff>
      <xdr:row>0</xdr:row>
      <xdr:rowOff>117231</xdr:rowOff>
    </xdr:from>
    <xdr:to>
      <xdr:col>2</xdr:col>
      <xdr:colOff>821934</xdr:colOff>
      <xdr:row>1</xdr:row>
      <xdr:rowOff>852173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5CECF1-8DDE-438A-846D-5AAF4B237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1443" y="117231"/>
          <a:ext cx="2462871" cy="933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171450</xdr:rowOff>
    </xdr:from>
    <xdr:to>
      <xdr:col>4</xdr:col>
      <xdr:colOff>14721</xdr:colOff>
      <xdr:row>13</xdr:row>
      <xdr:rowOff>159782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8F045F75-26DC-39AB-D32B-B922FEC07D21}"/>
            </a:ext>
          </a:extLst>
        </xdr:cNvPr>
        <xdr:cNvSpPr txBox="1"/>
      </xdr:nvSpPr>
      <xdr:spPr>
        <a:xfrm>
          <a:off x="0" y="3086100"/>
          <a:ext cx="6844146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>
              <a:highlight>
                <a:srgbClr val="00FF00"/>
              </a:highlight>
            </a:rPr>
            <a:t>Green Highlight = Increase since last reporting in December 2023 </a:t>
          </a:r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v-my.sharepoint.com/personal/kmgilbertson_detr_nv_gov/Documents/GWDB/MEETINGS-%20UPCOMING/2.7.2024-%20Full%20Board/Title%20Reports/WC-GWIB%20-%20PY23%20(01)%202Q%20PY23%20performance.xlsx" TargetMode="External"/><Relationship Id="rId1" Type="http://schemas.openxmlformats.org/officeDocument/2006/relationships/externalLinkPath" Target="WC-GWIB%20-%20PY23%20(01)%202Q%20PY23%20perform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 I Adult"/>
      <sheetName val="Title I DW"/>
      <sheetName val="Title I Youth"/>
    </sheetNames>
    <sheetDataSet>
      <sheetData sheetId="0">
        <row r="3">
          <cell r="A3" t="str">
            <v>July 1 through December 31:  PY23 vs. PY22</v>
          </cell>
        </row>
        <row r="14">
          <cell r="C14">
            <v>3492693.362239819</v>
          </cell>
          <cell r="H14">
            <v>3649575.57</v>
          </cell>
        </row>
        <row r="27">
          <cell r="C27">
            <v>4115240.6709722225</v>
          </cell>
          <cell r="H27">
            <v>4316242.1433333335</v>
          </cell>
        </row>
      </sheetData>
      <sheetData sheetId="1">
        <row r="8">
          <cell r="D8">
            <v>19</v>
          </cell>
        </row>
        <row r="14">
          <cell r="C14">
            <v>156882.20776018081</v>
          </cell>
        </row>
        <row r="21">
          <cell r="D21">
            <v>19</v>
          </cell>
        </row>
        <row r="27">
          <cell r="C27">
            <v>201001.47236111108</v>
          </cell>
        </row>
        <row r="66">
          <cell r="D66">
            <v>322674.56</v>
          </cell>
        </row>
      </sheetData>
      <sheetData sheetId="2">
        <row r="66">
          <cell r="D66">
            <v>4322289.33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../../../:x:/g/Eaa95ueaiR5HsSm0Xj5nYLQB1xjj-ExgEBpmcBtnjD2tKw" TargetMode="External"/><Relationship Id="rId2" Type="http://schemas.openxmlformats.org/officeDocument/2006/relationships/hyperlink" Target="../../../:b:/g/EXkOD7OJz69OpPImDltEqysBIXFMeDWgv6MK8wfubCOntQ" TargetMode="External"/><Relationship Id="rId1" Type="http://schemas.openxmlformats.org/officeDocument/2006/relationships/hyperlink" Target="../../../:b:/g/ES1pP8WIJkNAuhBqhrnutKABfa45uqJEgyrPsMt9fBg3jg" TargetMode="External"/><Relationship Id="rId5" Type="http://schemas.openxmlformats.org/officeDocument/2006/relationships/hyperlink" Target="../../../:b:/r/Shared%20Documents/GWIB%20Reports/GWIB%20December%202023%20Reports/9169_Summary%20Adult%20Q1.pdf?csf=1&amp;web=1&amp;e=XUFbWB" TargetMode="External"/><Relationship Id="rId4" Type="http://schemas.openxmlformats.org/officeDocument/2006/relationships/hyperlink" Target="../../../:x:/g/EbNLMXGCMItOg4S8bzIWQbwBxbFAqWl8iabBwCaMBDAMBQ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../../../:x:/g/EUKgJXdnjk5Oq-b78VH9y9MBn9wgDGHHEai22BBYwfRrDA" TargetMode="External"/><Relationship Id="rId2" Type="http://schemas.openxmlformats.org/officeDocument/2006/relationships/hyperlink" Target="../../../:b:/g/EU0VbtmP611KgRSLZx1A4WMBZDVqmGoROncRDnrj-aIuig" TargetMode="External"/><Relationship Id="rId1" Type="http://schemas.openxmlformats.org/officeDocument/2006/relationships/hyperlink" Target="../../../:b:/g/ETFruCCGCR1Gt32TW4dOeDcBW8EkRys4MPbt08pvWtZ4zA" TargetMode="External"/><Relationship Id="rId5" Type="http://schemas.openxmlformats.org/officeDocument/2006/relationships/hyperlink" Target="../../../:b:/r/Shared%20Documents/GWIB%20Reports/GWIB%20December%202023%20Reports/9169_Summary%20Youth%20Q1.pdf?csf=1&amp;web=1&amp;e=CfGooU" TargetMode="External"/><Relationship Id="rId4" Type="http://schemas.openxmlformats.org/officeDocument/2006/relationships/hyperlink" Target="../../../:x:/g/ETWiv9XiOTFPmsJPx4NndEQB-PA0o3N-L-i4LfCBGpCR8w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../../../:x:/g/Ebalk_PlCi5Bh03JeukVKlcBLeMBj5rRyUVe508cCk0DTg" TargetMode="External"/><Relationship Id="rId2" Type="http://schemas.openxmlformats.org/officeDocument/2006/relationships/hyperlink" Target="../../../:b:/g/EWrgrg1Xn9JKoUwCfIGM5ykBuPziQswticwtEkc1nK1QyQ" TargetMode="External"/><Relationship Id="rId1" Type="http://schemas.openxmlformats.org/officeDocument/2006/relationships/hyperlink" Target="../../../:b:/r/Shared%20Documents/GWIB%20Reports/GWDB%20Report%20Q2%202023/9169_Summary%20DW%20Q2%20PY%2022.pdf?csf=1&amp;web=1" TargetMode="External"/><Relationship Id="rId6" Type="http://schemas.openxmlformats.org/officeDocument/2006/relationships/hyperlink" Target="../../../:b:/r/Shared%20Documents/GWIB%20Reports/GWIB%20December%202023%20Reports/9169_Summary%20DW%20Q1.pdf?csf=1&amp;web=1&amp;e=LKhhHO" TargetMode="External"/><Relationship Id="rId5" Type="http://schemas.openxmlformats.org/officeDocument/2006/relationships/hyperlink" Target="9169_Summary%20Q1%20PY%2022.pdf" TargetMode="External"/><Relationship Id="rId4" Type="http://schemas.openxmlformats.org/officeDocument/2006/relationships/hyperlink" Target="../../../:x:/g/EZ_mbj_skKtBuDUfLMnIUegB2K9Bhr3dovUeY4tlJOxeTw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B842-5437-4F9F-A735-F60A8512FE59}">
  <dimension ref="A1:M76"/>
  <sheetViews>
    <sheetView tabSelected="1" workbookViewId="0">
      <selection activeCell="G2" sqref="G2"/>
    </sheetView>
  </sheetViews>
  <sheetFormatPr defaultRowHeight="15"/>
  <cols>
    <col min="1" max="1" width="23.42578125" bestFit="1" customWidth="1"/>
    <col min="2" max="2" width="13.5703125" customWidth="1"/>
    <col min="3" max="4" width="12.5703125" bestFit="1" customWidth="1"/>
    <col min="5" max="5" width="12.140625" customWidth="1"/>
    <col min="6" max="6" width="12.42578125" customWidth="1"/>
    <col min="8" max="8" width="15.28515625" hidden="1" customWidth="1"/>
    <col min="9" max="9" width="11.5703125" hidden="1" customWidth="1"/>
    <col min="10" max="12" width="0" hidden="1" customWidth="1"/>
  </cols>
  <sheetData>
    <row r="1" spans="1:13" s="2" customFormat="1" ht="15.75">
      <c r="A1" s="1" t="s">
        <v>0</v>
      </c>
      <c r="B1" s="1"/>
      <c r="C1" s="1"/>
      <c r="D1" s="1"/>
      <c r="E1" s="1"/>
      <c r="F1" s="1"/>
    </row>
    <row r="2" spans="1:13" s="2" customFormat="1" ht="15.75">
      <c r="A2" s="1" t="s">
        <v>1</v>
      </c>
      <c r="B2" s="1"/>
      <c r="C2" s="1"/>
      <c r="D2" s="1"/>
      <c r="E2" s="1"/>
      <c r="F2" s="1"/>
    </row>
    <row r="3" spans="1:13" s="2" customFormat="1" ht="15.75">
      <c r="A3" s="1" t="s">
        <v>2</v>
      </c>
      <c r="B3" s="1"/>
      <c r="C3" s="1"/>
      <c r="D3" s="1"/>
      <c r="E3" s="1"/>
      <c r="F3" s="1"/>
    </row>
    <row r="5" spans="1:13">
      <c r="A5" s="3" t="s">
        <v>3</v>
      </c>
      <c r="B5" s="4"/>
      <c r="C5" s="4"/>
      <c r="D5" s="4"/>
      <c r="E5" s="4"/>
      <c r="F5" s="5"/>
    </row>
    <row r="6" spans="1:13" ht="15.75" thickBot="1">
      <c r="B6" s="156" t="s">
        <v>4</v>
      </c>
      <c r="C6" s="157"/>
      <c r="D6" s="157"/>
      <c r="E6" s="157"/>
      <c r="F6" s="158"/>
    </row>
    <row r="7" spans="1:13" ht="45">
      <c r="B7" s="6" t="s">
        <v>5</v>
      </c>
      <c r="C7" s="7" t="s">
        <v>6</v>
      </c>
      <c r="D7" s="7" t="s">
        <v>7</v>
      </c>
      <c r="E7" s="7" t="s">
        <v>8</v>
      </c>
      <c r="F7" s="8" t="s">
        <v>9</v>
      </c>
    </row>
    <row r="8" spans="1:13">
      <c r="A8" s="9" t="s">
        <v>10</v>
      </c>
      <c r="B8" s="10">
        <v>720</v>
      </c>
      <c r="C8" s="11">
        <f>I8/12*H8</f>
        <v>240.75</v>
      </c>
      <c r="D8" s="11">
        <v>423</v>
      </c>
      <c r="E8" s="12">
        <f>D8/C8-1</f>
        <v>0.7570093457943925</v>
      </c>
      <c r="F8" s="13">
        <f>D8/B8-1</f>
        <v>-0.41249999999999998</v>
      </c>
      <c r="H8">
        <v>963</v>
      </c>
      <c r="I8">
        <v>3</v>
      </c>
    </row>
    <row r="9" spans="1:13">
      <c r="A9" s="9" t="s">
        <v>11</v>
      </c>
      <c r="B9" s="14">
        <v>457</v>
      </c>
      <c r="C9" s="15">
        <f>D9</f>
        <v>606</v>
      </c>
      <c r="D9" s="15">
        <v>606</v>
      </c>
      <c r="E9" s="16">
        <f t="shared" ref="E9:E11" si="0">D9/C9-1</f>
        <v>0</v>
      </c>
      <c r="F9" s="17">
        <f t="shared" ref="F9:F11" si="1">D9/B9-1</f>
        <v>0.32603938730853388</v>
      </c>
    </row>
    <row r="10" spans="1:13">
      <c r="A10" s="9" t="s">
        <v>12</v>
      </c>
      <c r="B10" s="14">
        <v>360</v>
      </c>
      <c r="C10" s="15">
        <f>C9*H10</f>
        <v>413.29200000000003</v>
      </c>
      <c r="D10" s="15">
        <v>422</v>
      </c>
      <c r="E10" s="16">
        <f t="shared" si="0"/>
        <v>2.1069848920375778E-2</v>
      </c>
      <c r="F10" s="17">
        <f t="shared" si="1"/>
        <v>0.17222222222222228</v>
      </c>
      <c r="H10" s="18">
        <v>0.68200000000000005</v>
      </c>
    </row>
    <row r="11" spans="1:13">
      <c r="A11" s="9" t="s">
        <v>13</v>
      </c>
      <c r="B11" s="19">
        <v>6680</v>
      </c>
      <c r="C11" s="20">
        <f>H11</f>
        <v>5722</v>
      </c>
      <c r="D11" s="20">
        <v>8164</v>
      </c>
      <c r="E11" s="16">
        <f t="shared" si="0"/>
        <v>0.42677385529535128</v>
      </c>
      <c r="F11" s="17">
        <f t="shared" si="1"/>
        <v>0.22215568862275448</v>
      </c>
      <c r="H11" s="21">
        <v>5722</v>
      </c>
    </row>
    <row r="12" spans="1:13">
      <c r="B12" s="22"/>
      <c r="F12" s="23"/>
    </row>
    <row r="13" spans="1:13" ht="45">
      <c r="B13" s="22"/>
      <c r="C13" s="24" t="s">
        <v>14</v>
      </c>
      <c r="D13" s="24" t="s">
        <v>15</v>
      </c>
      <c r="E13" s="24" t="s">
        <v>8</v>
      </c>
      <c r="F13" s="23"/>
    </row>
    <row r="14" spans="1:13">
      <c r="A14" s="9" t="s">
        <v>16</v>
      </c>
      <c r="B14" s="25"/>
      <c r="C14" s="26">
        <f>D8/('[1]Title I DW'!D8+'Title I Adult (WC)'!D8)*H14</f>
        <v>3492693.362239819</v>
      </c>
      <c r="D14" s="27">
        <v>2412819.69</v>
      </c>
      <c r="E14" s="28">
        <f>D14/C14-1</f>
        <v>-0.30918078406611393</v>
      </c>
      <c r="F14" s="29"/>
      <c r="H14" s="21">
        <f>14598302.28/4</f>
        <v>3649575.57</v>
      </c>
      <c r="I14" s="21"/>
      <c r="L14" s="30">
        <f>H14-C14-'[1]Title I DW'!C14</f>
        <v>0</v>
      </c>
      <c r="M14" s="30"/>
    </row>
    <row r="15" spans="1:13" hidden="1"/>
    <row r="16" spans="1:13" hidden="1">
      <c r="H16" s="31">
        <f>H14/H8*4</f>
        <v>15159.192398753894</v>
      </c>
    </row>
    <row r="18" spans="1:13">
      <c r="A18" s="3" t="s">
        <v>17</v>
      </c>
      <c r="B18" s="4"/>
      <c r="C18" s="4"/>
      <c r="D18" s="4"/>
      <c r="E18" s="4"/>
      <c r="F18" s="5"/>
    </row>
    <row r="19" spans="1:13" ht="15.75" thickBot="1">
      <c r="B19" s="156" t="s">
        <v>4</v>
      </c>
      <c r="C19" s="157"/>
      <c r="D19" s="157"/>
      <c r="E19" s="157"/>
      <c r="F19" s="158"/>
    </row>
    <row r="20" spans="1:13" ht="45">
      <c r="B20" s="6" t="s">
        <v>18</v>
      </c>
      <c r="C20" s="7" t="s">
        <v>19</v>
      </c>
      <c r="D20" s="7" t="s">
        <v>20</v>
      </c>
      <c r="E20" s="7" t="s">
        <v>8</v>
      </c>
      <c r="F20" s="8" t="s">
        <v>9</v>
      </c>
    </row>
    <row r="21" spans="1:13">
      <c r="A21" s="9" t="s">
        <v>10</v>
      </c>
      <c r="B21" s="32">
        <f>1153-720</f>
        <v>433</v>
      </c>
      <c r="C21" s="33">
        <f>I21/9*H21</f>
        <v>291</v>
      </c>
      <c r="D21" s="33">
        <f>812-423</f>
        <v>389</v>
      </c>
      <c r="E21" s="12">
        <f>D21/C21-1</f>
        <v>0.33676975945017174</v>
      </c>
      <c r="F21" s="13">
        <f>D21/B21-1</f>
        <v>-0.10161662817551964</v>
      </c>
      <c r="H21">
        <f>1114-241</f>
        <v>873</v>
      </c>
      <c r="I21">
        <v>3</v>
      </c>
    </row>
    <row r="22" spans="1:13">
      <c r="A22" s="9" t="s">
        <v>11</v>
      </c>
      <c r="B22" s="34">
        <v>436</v>
      </c>
      <c r="C22" s="35">
        <f>D22</f>
        <v>652</v>
      </c>
      <c r="D22" s="15">
        <v>652</v>
      </c>
      <c r="E22" s="16">
        <f t="shared" ref="E22:E24" si="2">D22/C22-1</f>
        <v>0</v>
      </c>
      <c r="F22" s="17">
        <f t="shared" ref="F22:F24" si="3">D22/B22-1</f>
        <v>0.49541284403669716</v>
      </c>
    </row>
    <row r="23" spans="1:13">
      <c r="A23" s="9" t="s">
        <v>12</v>
      </c>
      <c r="B23" s="34">
        <v>347</v>
      </c>
      <c r="C23" s="35">
        <f>C22*H23</f>
        <v>444.66400000000004</v>
      </c>
      <c r="D23" s="15">
        <v>470</v>
      </c>
      <c r="E23" s="16">
        <f t="shared" si="2"/>
        <v>5.6977852940647278E-2</v>
      </c>
      <c r="F23" s="17">
        <f t="shared" si="3"/>
        <v>0.35446685878962536</v>
      </c>
      <c r="H23" s="18">
        <v>0.68200000000000005</v>
      </c>
    </row>
    <row r="24" spans="1:13">
      <c r="A24" s="9" t="s">
        <v>13</v>
      </c>
      <c r="B24" s="36">
        <v>8122</v>
      </c>
      <c r="C24" s="37">
        <f>H24</f>
        <v>5722</v>
      </c>
      <c r="D24" s="20">
        <v>7561</v>
      </c>
      <c r="E24" s="16">
        <f t="shared" si="2"/>
        <v>0.32139112198531983</v>
      </c>
      <c r="F24" s="17">
        <f t="shared" si="3"/>
        <v>-6.9071657227283922E-2</v>
      </c>
      <c r="H24" s="21">
        <v>5722</v>
      </c>
    </row>
    <row r="25" spans="1:13">
      <c r="B25" s="22"/>
      <c r="F25" s="23"/>
    </row>
    <row r="26" spans="1:13" ht="45">
      <c r="B26" s="22"/>
      <c r="C26" s="24" t="s">
        <v>14</v>
      </c>
      <c r="D26" s="24" t="s">
        <v>15</v>
      </c>
      <c r="E26" s="24" t="s">
        <v>8</v>
      </c>
      <c r="F26" s="23"/>
    </row>
    <row r="27" spans="1:13">
      <c r="A27" s="9" t="s">
        <v>16</v>
      </c>
      <c r="B27" s="25"/>
      <c r="C27" s="26">
        <f>D21/('[1]Title I DW'!D21+'Title I Adult (WC)'!D21)*H27</f>
        <v>4115240.6709722225</v>
      </c>
      <c r="D27" s="38">
        <v>3018526.5</v>
      </c>
      <c r="E27" s="28">
        <f>D27/C27-1</f>
        <v>-0.26650061531228131</v>
      </c>
      <c r="F27" s="29"/>
      <c r="H27" s="21">
        <f>(16598302-H14)/3</f>
        <v>4316242.1433333335</v>
      </c>
      <c r="I27" s="21"/>
      <c r="L27" s="30">
        <f>H27-C27-'[1]Title I DW'!C27</f>
        <v>0</v>
      </c>
      <c r="M27" s="30"/>
    </row>
    <row r="28" spans="1:13" hidden="1"/>
    <row r="29" spans="1:13" hidden="1">
      <c r="H29" s="31">
        <f>H27/H21*4</f>
        <v>19776.596303932798</v>
      </c>
    </row>
    <row r="30" spans="1:13" hidden="1"/>
    <row r="31" spans="1:13" hidden="1">
      <c r="A31" s="3" t="s">
        <v>21</v>
      </c>
      <c r="B31" s="4"/>
      <c r="C31" s="4"/>
      <c r="D31" s="4"/>
      <c r="E31" s="4"/>
      <c r="F31" s="5"/>
    </row>
    <row r="32" spans="1:13" ht="15.75" hidden="1" thickBot="1">
      <c r="B32" s="159" t="s">
        <v>4</v>
      </c>
      <c r="C32" s="160"/>
      <c r="D32" s="160"/>
      <c r="E32" s="160"/>
      <c r="F32" s="161"/>
    </row>
    <row r="33" spans="1:9" ht="45" hidden="1">
      <c r="B33" s="6" t="s">
        <v>22</v>
      </c>
      <c r="C33" s="7" t="s">
        <v>23</v>
      </c>
      <c r="D33" s="7" t="s">
        <v>24</v>
      </c>
      <c r="E33" s="7" t="s">
        <v>8</v>
      </c>
      <c r="F33" s="7" t="s">
        <v>9</v>
      </c>
    </row>
    <row r="34" spans="1:9" hidden="1">
      <c r="A34" s="9" t="s">
        <v>10</v>
      </c>
      <c r="B34" s="39"/>
      <c r="C34" s="40"/>
      <c r="D34" s="41"/>
      <c r="E34" s="42" t="e">
        <f>D34/C34-1</f>
        <v>#DIV/0!</v>
      </c>
      <c r="F34" s="42" t="e">
        <f>D34/B34-1</f>
        <v>#DIV/0!</v>
      </c>
      <c r="H34">
        <v>963</v>
      </c>
      <c r="I34">
        <v>3</v>
      </c>
    </row>
    <row r="35" spans="1:9" hidden="1">
      <c r="A35" s="9" t="s">
        <v>11</v>
      </c>
      <c r="B35" s="22"/>
      <c r="E35" s="42" t="e">
        <f t="shared" ref="E35:E37" si="4">D35/C35-1</f>
        <v>#DIV/0!</v>
      </c>
      <c r="F35" s="42" t="e">
        <f t="shared" ref="F35:F37" si="5">D35/B35-1</f>
        <v>#DIV/0!</v>
      </c>
    </row>
    <row r="36" spans="1:9" hidden="1">
      <c r="A36" s="9" t="s">
        <v>12</v>
      </c>
      <c r="B36" s="22"/>
      <c r="C36" s="43"/>
      <c r="E36" s="42" t="e">
        <f t="shared" si="4"/>
        <v>#DIV/0!</v>
      </c>
      <c r="F36" s="42" t="e">
        <f t="shared" si="5"/>
        <v>#DIV/0!</v>
      </c>
      <c r="H36" s="18">
        <v>0.68200000000000005</v>
      </c>
    </row>
    <row r="37" spans="1:9" hidden="1">
      <c r="A37" s="9" t="s">
        <v>13</v>
      </c>
      <c r="B37" s="36"/>
      <c r="C37" s="44"/>
      <c r="D37" s="21"/>
      <c r="E37" s="42" t="e">
        <f t="shared" si="4"/>
        <v>#DIV/0!</v>
      </c>
      <c r="F37" s="42" t="e">
        <f t="shared" si="5"/>
        <v>#DIV/0!</v>
      </c>
      <c r="H37" s="21">
        <v>5722</v>
      </c>
    </row>
    <row r="38" spans="1:9" hidden="1">
      <c r="B38" s="22"/>
    </row>
    <row r="39" spans="1:9" ht="45" hidden="1">
      <c r="C39" s="24" t="s">
        <v>14</v>
      </c>
      <c r="D39" s="24" t="s">
        <v>15</v>
      </c>
      <c r="E39" s="24" t="s">
        <v>8</v>
      </c>
    </row>
    <row r="40" spans="1:9" hidden="1">
      <c r="A40" s="9" t="s">
        <v>16</v>
      </c>
      <c r="C40" s="45"/>
      <c r="D40" s="46"/>
      <c r="E40" s="42" t="e">
        <f>D40/C40-1</f>
        <v>#DIV/0!</v>
      </c>
      <c r="H40" s="21">
        <f>H27</f>
        <v>4316242.1433333335</v>
      </c>
      <c r="I40" s="21"/>
    </row>
    <row r="41" spans="1:9" hidden="1"/>
    <row r="42" spans="1:9" hidden="1">
      <c r="H42" s="31">
        <f>H40/H34</f>
        <v>4482.0790688819661</v>
      </c>
    </row>
    <row r="43" spans="1:9" hidden="1"/>
    <row r="44" spans="1:9" hidden="1">
      <c r="A44" s="3" t="s">
        <v>25</v>
      </c>
      <c r="B44" s="4"/>
      <c r="C44" s="4"/>
      <c r="D44" s="4"/>
      <c r="E44" s="4"/>
      <c r="F44" s="5"/>
    </row>
    <row r="45" spans="1:9" ht="15.75" hidden="1" thickBot="1">
      <c r="B45" s="159" t="s">
        <v>4</v>
      </c>
      <c r="C45" s="160"/>
      <c r="D45" s="160"/>
      <c r="E45" s="160"/>
      <c r="F45" s="161"/>
    </row>
    <row r="46" spans="1:9" ht="45" hidden="1">
      <c r="B46" s="6" t="s">
        <v>26</v>
      </c>
      <c r="C46" s="7" t="s">
        <v>27</v>
      </c>
      <c r="D46" s="7" t="s">
        <v>28</v>
      </c>
      <c r="E46" s="7" t="s">
        <v>8</v>
      </c>
      <c r="F46" s="7" t="s">
        <v>9</v>
      </c>
    </row>
    <row r="47" spans="1:9" hidden="1">
      <c r="A47" s="9" t="s">
        <v>10</v>
      </c>
      <c r="B47" s="39"/>
      <c r="C47" s="40"/>
      <c r="D47" s="41"/>
      <c r="E47" s="42" t="e">
        <f>D47/C47-1</f>
        <v>#DIV/0!</v>
      </c>
      <c r="F47" s="42" t="e">
        <f>D47/B47-1</f>
        <v>#DIV/0!</v>
      </c>
      <c r="H47">
        <v>963</v>
      </c>
      <c r="I47">
        <v>3</v>
      </c>
    </row>
    <row r="48" spans="1:9" hidden="1">
      <c r="A48" s="9" t="s">
        <v>11</v>
      </c>
      <c r="B48" s="22"/>
      <c r="E48" s="42" t="e">
        <f t="shared" ref="E48:E50" si="6">D48/C48-1</f>
        <v>#DIV/0!</v>
      </c>
      <c r="F48" s="42" t="e">
        <f t="shared" ref="F48:F50" si="7">D48/B48-1</f>
        <v>#DIV/0!</v>
      </c>
    </row>
    <row r="49" spans="1:9" hidden="1">
      <c r="A49" s="9" t="s">
        <v>12</v>
      </c>
      <c r="B49" s="22"/>
      <c r="C49" s="43"/>
      <c r="E49" s="42" t="e">
        <f t="shared" si="6"/>
        <v>#DIV/0!</v>
      </c>
      <c r="F49" s="42" t="e">
        <f t="shared" si="7"/>
        <v>#DIV/0!</v>
      </c>
      <c r="H49" s="18">
        <v>0.68200000000000005</v>
      </c>
    </row>
    <row r="50" spans="1:9" hidden="1">
      <c r="A50" s="9" t="s">
        <v>13</v>
      </c>
      <c r="B50" s="36"/>
      <c r="C50" s="44"/>
      <c r="D50" s="21"/>
      <c r="E50" s="42" t="e">
        <f t="shared" si="6"/>
        <v>#DIV/0!</v>
      </c>
      <c r="F50" s="42" t="e">
        <f t="shared" si="7"/>
        <v>#DIV/0!</v>
      </c>
      <c r="H50" s="21">
        <v>5722</v>
      </c>
    </row>
    <row r="51" spans="1:9" hidden="1">
      <c r="B51" s="22"/>
    </row>
    <row r="52" spans="1:9" ht="45" hidden="1">
      <c r="C52" s="24" t="s">
        <v>14</v>
      </c>
      <c r="D52" s="24" t="s">
        <v>15</v>
      </c>
      <c r="E52" s="24" t="s">
        <v>8</v>
      </c>
    </row>
    <row r="53" spans="1:9" hidden="1">
      <c r="A53" s="9" t="s">
        <v>16</v>
      </c>
      <c r="C53" s="45"/>
      <c r="D53" s="46"/>
      <c r="E53" s="42" t="e">
        <f>D53/C53-1</f>
        <v>#DIV/0!</v>
      </c>
      <c r="H53" s="21">
        <v>16598302.279999999</v>
      </c>
      <c r="I53" s="21">
        <v>2557397</v>
      </c>
    </row>
    <row r="54" spans="1:9" hidden="1"/>
    <row r="55" spans="1:9" hidden="1">
      <c r="H55" s="31">
        <f>H53/H47</f>
        <v>17236.035597092417</v>
      </c>
    </row>
    <row r="57" spans="1:9">
      <c r="A57" s="3" t="s">
        <v>29</v>
      </c>
      <c r="B57" s="4"/>
      <c r="C57" s="4"/>
      <c r="D57" s="4"/>
      <c r="E57" s="4"/>
      <c r="F57" s="5"/>
    </row>
    <row r="58" spans="1:9" ht="15.75" thickBot="1">
      <c r="B58" s="156" t="s">
        <v>4</v>
      </c>
      <c r="C58" s="157"/>
      <c r="D58" s="157"/>
      <c r="E58" s="157"/>
      <c r="F58" s="158"/>
    </row>
    <row r="59" spans="1:9" ht="45">
      <c r="B59" s="6" t="s">
        <v>30</v>
      </c>
      <c r="C59" s="7" t="s">
        <v>31</v>
      </c>
      <c r="D59" s="7" t="s">
        <v>32</v>
      </c>
      <c r="E59" s="7" t="s">
        <v>8</v>
      </c>
      <c r="F59" s="8" t="s">
        <v>9</v>
      </c>
    </row>
    <row r="60" spans="1:9">
      <c r="A60" s="9" t="s">
        <v>10</v>
      </c>
      <c r="B60" s="32">
        <f t="shared" ref="B60:D62" si="8">B47+B34+B21+B8</f>
        <v>1153</v>
      </c>
      <c r="C60" s="33">
        <f>C47+C34+C21+C8</f>
        <v>531.75</v>
      </c>
      <c r="D60" s="33">
        <f>D47+D34+D21+D8</f>
        <v>812</v>
      </c>
      <c r="E60" s="12">
        <f>D60/C60-1</f>
        <v>0.52703338034790792</v>
      </c>
      <c r="F60" s="13">
        <f>D60/B60-1</f>
        <v>-0.29575021682567215</v>
      </c>
      <c r="H60">
        <v>963</v>
      </c>
      <c r="I60">
        <v>3</v>
      </c>
    </row>
    <row r="61" spans="1:9">
      <c r="A61" s="9" t="s">
        <v>11</v>
      </c>
      <c r="B61" s="34">
        <f t="shared" si="8"/>
        <v>893</v>
      </c>
      <c r="C61" s="35">
        <f t="shared" si="8"/>
        <v>1258</v>
      </c>
      <c r="D61" s="35">
        <f t="shared" si="8"/>
        <v>1258</v>
      </c>
      <c r="E61" s="16">
        <f t="shared" ref="E61:E63" si="9">D61/C61-1</f>
        <v>0</v>
      </c>
      <c r="F61" s="17">
        <f t="shared" ref="F61:F63" si="10">D61/B61-1</f>
        <v>0.40873460246360582</v>
      </c>
    </row>
    <row r="62" spans="1:9">
      <c r="A62" s="9" t="s">
        <v>12</v>
      </c>
      <c r="B62" s="34">
        <f t="shared" si="8"/>
        <v>707</v>
      </c>
      <c r="C62" s="35">
        <f t="shared" si="8"/>
        <v>857.95600000000013</v>
      </c>
      <c r="D62" s="35">
        <f t="shared" si="8"/>
        <v>892</v>
      </c>
      <c r="E62" s="16">
        <f t="shared" si="9"/>
        <v>3.9680356568401853E-2</v>
      </c>
      <c r="F62" s="17">
        <f t="shared" si="10"/>
        <v>0.26166902404526171</v>
      </c>
      <c r="H62" s="18">
        <v>0.68200000000000005</v>
      </c>
    </row>
    <row r="63" spans="1:9">
      <c r="A63" s="9" t="s">
        <v>13</v>
      </c>
      <c r="B63" s="19">
        <f>SUM(B49*B50,B36*B37,B23*B24,B10*B11)/B62</f>
        <v>7387.742574257426</v>
      </c>
      <c r="C63" s="20">
        <f>SUM(C49*C50,C36*C37,C23*C24,C10*C11)/C62</f>
        <v>5722</v>
      </c>
      <c r="D63" s="20">
        <f>SUM(D49*D50,D36*D37,D23*D24,D10*D11)/D62</f>
        <v>7846.275784753363</v>
      </c>
      <c r="E63" s="16">
        <f t="shared" si="9"/>
        <v>0.37124707877549157</v>
      </c>
      <c r="F63" s="17">
        <f t="shared" si="10"/>
        <v>6.2066755289186037E-2</v>
      </c>
      <c r="H63" s="21">
        <v>5722</v>
      </c>
    </row>
    <row r="64" spans="1:9">
      <c r="B64" s="22"/>
      <c r="F64" s="23"/>
    </row>
    <row r="65" spans="1:9" ht="45">
      <c r="B65" s="22"/>
      <c r="C65" s="24" t="s">
        <v>14</v>
      </c>
      <c r="D65" s="24" t="s">
        <v>15</v>
      </c>
      <c r="E65" s="24" t="s">
        <v>8</v>
      </c>
      <c r="F65" s="23"/>
    </row>
    <row r="66" spans="1:9">
      <c r="A66" s="9" t="s">
        <v>16</v>
      </c>
      <c r="B66" s="25"/>
      <c r="C66" s="26">
        <f>C53+C40+C27+C14</f>
        <v>7607934.0332120415</v>
      </c>
      <c r="D66" s="38">
        <f>D53+D40+D27+D14</f>
        <v>5431346.1899999995</v>
      </c>
      <c r="E66" s="28">
        <f>D66/C66-1</f>
        <v>-0.28609446844705289</v>
      </c>
      <c r="F66" s="29"/>
      <c r="H66" s="21">
        <v>16598302.279999999</v>
      </c>
      <c r="I66" s="21">
        <v>2557397</v>
      </c>
    </row>
    <row r="69" spans="1:9" hidden="1">
      <c r="B69" t="s">
        <v>33</v>
      </c>
      <c r="D69" s="30">
        <f>D66+'[1]Title I DW'!D66+'[1]Title I Youth'!D66</f>
        <v>10076310.079999998</v>
      </c>
    </row>
    <row r="70" spans="1:9" hidden="1">
      <c r="B70" t="s">
        <v>34</v>
      </c>
      <c r="D70" s="30">
        <v>3613326.9999999995</v>
      </c>
    </row>
    <row r="71" spans="1:9" hidden="1">
      <c r="B71" t="s">
        <v>35</v>
      </c>
      <c r="D71" s="30">
        <v>4123390.37</v>
      </c>
    </row>
    <row r="72" spans="1:9" hidden="1">
      <c r="B72" t="s">
        <v>36</v>
      </c>
      <c r="D72" s="30">
        <v>2148899.2102819812</v>
      </c>
    </row>
    <row r="73" spans="1:9" hidden="1">
      <c r="B73" t="s">
        <v>37</v>
      </c>
      <c r="D73" s="30">
        <v>190693.49</v>
      </c>
    </row>
    <row r="74" spans="1:9" hidden="1">
      <c r="B74" t="s">
        <v>38</v>
      </c>
      <c r="D74" s="30">
        <f>SUM(D70:D73)</f>
        <v>10076310.070281981</v>
      </c>
    </row>
    <row r="75" spans="1:9" hidden="1">
      <c r="B75" t="s">
        <v>39</v>
      </c>
      <c r="D75" s="30">
        <f>D69-D74</f>
        <v>9.718017652630806E-3</v>
      </c>
    </row>
    <row r="76" spans="1:9" hidden="1"/>
  </sheetData>
  <mergeCells count="5">
    <mergeCell ref="B6:F6"/>
    <mergeCell ref="B19:F19"/>
    <mergeCell ref="B32:F32"/>
    <mergeCell ref="B45:F45"/>
    <mergeCell ref="B58:F58"/>
  </mergeCells>
  <pageMargins left="0.7" right="0.7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9AB2-82F8-46A2-9E6E-9FD1550FD327}">
  <dimension ref="A1:D27"/>
  <sheetViews>
    <sheetView workbookViewId="0">
      <selection activeCell="G22" sqref="G22"/>
    </sheetView>
  </sheetViews>
  <sheetFormatPr defaultRowHeight="15"/>
  <cols>
    <col min="1" max="1" width="30.42578125" bestFit="1" customWidth="1"/>
    <col min="2" max="2" width="14" bestFit="1" customWidth="1"/>
    <col min="3" max="3" width="21.28515625" bestFit="1" customWidth="1"/>
    <col min="4" max="4" width="36.7109375" bestFit="1" customWidth="1"/>
  </cols>
  <sheetData>
    <row r="1" spans="1:4" ht="19.5">
      <c r="A1" s="181" t="s">
        <v>135</v>
      </c>
    </row>
    <row r="2" spans="1:4" ht="21">
      <c r="A2" s="171" t="s">
        <v>118</v>
      </c>
      <c r="B2" s="172" t="s">
        <v>119</v>
      </c>
      <c r="C2" s="172" t="s">
        <v>120</v>
      </c>
      <c r="D2" s="173" t="s">
        <v>108</v>
      </c>
    </row>
    <row r="3" spans="1:4" ht="21">
      <c r="A3" s="174" t="s">
        <v>10</v>
      </c>
      <c r="B3" s="175">
        <v>71</v>
      </c>
      <c r="C3" s="182">
        <v>21</v>
      </c>
      <c r="D3" s="183" t="s">
        <v>121</v>
      </c>
    </row>
    <row r="4" spans="1:4" ht="21">
      <c r="A4" s="176" t="s">
        <v>79</v>
      </c>
      <c r="B4" s="177">
        <v>31</v>
      </c>
      <c r="C4" s="177">
        <v>5</v>
      </c>
      <c r="D4" s="176" t="s">
        <v>122</v>
      </c>
    </row>
    <row r="5" spans="1:4" ht="21">
      <c r="A5" s="174" t="s">
        <v>123</v>
      </c>
      <c r="B5" s="175">
        <v>12</v>
      </c>
      <c r="C5" s="175">
        <v>10</v>
      </c>
      <c r="D5" s="174" t="s">
        <v>124</v>
      </c>
    </row>
    <row r="6" spans="1:4" ht="21">
      <c r="A6" s="176" t="s">
        <v>51</v>
      </c>
      <c r="B6" s="177">
        <v>38</v>
      </c>
      <c r="C6" s="182">
        <v>9</v>
      </c>
      <c r="D6" s="183" t="s">
        <v>125</v>
      </c>
    </row>
    <row r="7" spans="1:4" ht="21">
      <c r="A7" s="174" t="s">
        <v>126</v>
      </c>
      <c r="B7" s="178">
        <v>15.08</v>
      </c>
      <c r="C7" s="184">
        <v>13</v>
      </c>
      <c r="D7" s="183" t="s">
        <v>127</v>
      </c>
    </row>
    <row r="8" spans="1:4" ht="21">
      <c r="A8" s="176" t="s">
        <v>128</v>
      </c>
      <c r="B8" s="179">
        <v>139503</v>
      </c>
      <c r="C8" s="184">
        <v>53407.13</v>
      </c>
      <c r="D8" s="183" t="s">
        <v>129</v>
      </c>
    </row>
    <row r="9" spans="1:4" ht="21">
      <c r="A9" s="174" t="s">
        <v>130</v>
      </c>
      <c r="B9" s="180">
        <v>36879</v>
      </c>
      <c r="C9" s="184">
        <v>13207.28</v>
      </c>
      <c r="D9" s="183" t="s">
        <v>131</v>
      </c>
    </row>
    <row r="10" spans="1:4" ht="21">
      <c r="A10" s="176" t="s">
        <v>132</v>
      </c>
      <c r="B10" s="179">
        <v>221258</v>
      </c>
      <c r="C10" s="184">
        <v>36067.01</v>
      </c>
      <c r="D10" s="183" t="s">
        <v>122</v>
      </c>
    </row>
    <row r="11" spans="1:4" ht="21">
      <c r="A11" s="174" t="s">
        <v>133</v>
      </c>
      <c r="B11" s="180">
        <v>397640</v>
      </c>
      <c r="C11" s="184">
        <v>102681.42</v>
      </c>
      <c r="D11" s="183" t="s">
        <v>134</v>
      </c>
    </row>
    <row r="17" spans="1:4" ht="19.5">
      <c r="A17" s="181" t="s">
        <v>144</v>
      </c>
    </row>
    <row r="18" spans="1:4" ht="42">
      <c r="A18" s="185" t="s">
        <v>118</v>
      </c>
      <c r="B18" s="186" t="s">
        <v>119</v>
      </c>
      <c r="C18" s="186" t="s">
        <v>137</v>
      </c>
      <c r="D18" s="187" t="s">
        <v>108</v>
      </c>
    </row>
    <row r="19" spans="1:4" ht="21">
      <c r="A19" s="188" t="s">
        <v>10</v>
      </c>
      <c r="B19" s="189">
        <v>71</v>
      </c>
      <c r="C19" s="189">
        <v>64</v>
      </c>
      <c r="D19" s="188" t="s">
        <v>138</v>
      </c>
    </row>
    <row r="20" spans="1:4" ht="21">
      <c r="A20" s="190" t="s">
        <v>79</v>
      </c>
      <c r="B20" s="191">
        <v>31</v>
      </c>
      <c r="C20" s="191">
        <v>48</v>
      </c>
      <c r="D20" s="190" t="s">
        <v>139</v>
      </c>
    </row>
    <row r="21" spans="1:4" ht="21">
      <c r="A21" s="188" t="s">
        <v>123</v>
      </c>
      <c r="B21" s="189">
        <v>12</v>
      </c>
      <c r="C21" s="189" t="s">
        <v>140</v>
      </c>
      <c r="D21" s="188" t="s">
        <v>140</v>
      </c>
    </row>
    <row r="22" spans="1:4" ht="21">
      <c r="A22" s="190" t="s">
        <v>51</v>
      </c>
      <c r="B22" s="191">
        <v>38</v>
      </c>
      <c r="C22" s="191">
        <v>37</v>
      </c>
      <c r="D22" s="190" t="s">
        <v>141</v>
      </c>
    </row>
    <row r="23" spans="1:4" ht="21">
      <c r="A23" s="188" t="s">
        <v>126</v>
      </c>
      <c r="B23" s="192">
        <v>15.08</v>
      </c>
      <c r="C23" s="192">
        <v>17</v>
      </c>
      <c r="D23" s="188" t="s">
        <v>142</v>
      </c>
    </row>
    <row r="24" spans="1:4" ht="21">
      <c r="A24" s="190" t="s">
        <v>128</v>
      </c>
      <c r="B24" s="193">
        <v>139503</v>
      </c>
      <c r="C24" s="191" t="s">
        <v>140</v>
      </c>
      <c r="D24" s="190" t="s">
        <v>140</v>
      </c>
    </row>
    <row r="25" spans="1:4" ht="21">
      <c r="A25" s="188" t="s">
        <v>130</v>
      </c>
      <c r="B25" s="194">
        <v>36879</v>
      </c>
      <c r="C25" s="194">
        <v>43573</v>
      </c>
      <c r="D25" s="188" t="s">
        <v>143</v>
      </c>
    </row>
    <row r="26" spans="1:4" ht="21">
      <c r="A26" s="190" t="s">
        <v>132</v>
      </c>
      <c r="B26" s="193">
        <v>221258</v>
      </c>
      <c r="C26" s="191" t="s">
        <v>140</v>
      </c>
      <c r="D26" s="190" t="s">
        <v>140</v>
      </c>
    </row>
    <row r="27" spans="1:4" ht="21">
      <c r="A27" s="188" t="s">
        <v>133</v>
      </c>
      <c r="B27" s="194">
        <v>397640</v>
      </c>
      <c r="C27" s="189" t="s">
        <v>140</v>
      </c>
      <c r="D27" s="188" t="s">
        <v>140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35B4-73F6-4A23-9ED1-D5CA175A1336}">
  <dimension ref="A1:H66"/>
  <sheetViews>
    <sheetView workbookViewId="0">
      <selection activeCell="I13" sqref="I13"/>
    </sheetView>
  </sheetViews>
  <sheetFormatPr defaultRowHeight="15"/>
  <cols>
    <col min="1" max="1" width="23.42578125" bestFit="1" customWidth="1"/>
    <col min="2" max="2" width="13.5703125" customWidth="1"/>
    <col min="3" max="3" width="11.42578125" customWidth="1"/>
    <col min="4" max="4" width="11.5703125" customWidth="1"/>
    <col min="5" max="5" width="12.140625" customWidth="1"/>
    <col min="6" max="6" width="12.42578125" customWidth="1"/>
    <col min="8" max="8" width="8" hidden="1" customWidth="1"/>
  </cols>
  <sheetData>
    <row r="1" spans="1:8" s="2" customFormat="1" ht="15.75">
      <c r="A1" s="1" t="s">
        <v>0</v>
      </c>
      <c r="B1" s="1"/>
      <c r="C1" s="1"/>
      <c r="D1" s="1"/>
      <c r="E1" s="1"/>
      <c r="F1" s="1"/>
    </row>
    <row r="2" spans="1:8" s="2" customFormat="1" ht="15.75">
      <c r="A2" s="1" t="s">
        <v>1</v>
      </c>
      <c r="B2" s="1"/>
      <c r="C2" s="1"/>
      <c r="D2" s="1"/>
      <c r="E2" s="1"/>
      <c r="F2" s="1"/>
    </row>
    <row r="3" spans="1:8" s="2" customFormat="1" ht="15.75">
      <c r="A3" s="1" t="str">
        <f>'[1]Title I Adult'!A3</f>
        <v>July 1 through December 31:  PY23 vs. PY22</v>
      </c>
      <c r="B3" s="1"/>
      <c r="C3" s="1"/>
      <c r="D3" s="1"/>
      <c r="E3" s="1"/>
      <c r="F3" s="1"/>
    </row>
    <row r="5" spans="1:8">
      <c r="A5" s="3" t="s">
        <v>3</v>
      </c>
      <c r="B5" s="4"/>
      <c r="C5" s="4"/>
      <c r="D5" s="4"/>
      <c r="E5" s="4"/>
      <c r="F5" s="5"/>
    </row>
    <row r="6" spans="1:8" ht="15.75" thickBot="1">
      <c r="B6" s="159" t="s">
        <v>40</v>
      </c>
      <c r="C6" s="160"/>
      <c r="D6" s="160"/>
      <c r="E6" s="160"/>
      <c r="F6" s="160"/>
    </row>
    <row r="7" spans="1:8" ht="45">
      <c r="B7" s="6" t="s">
        <v>5</v>
      </c>
      <c r="C7" s="7" t="s">
        <v>6</v>
      </c>
      <c r="D7" s="7" t="s">
        <v>7</v>
      </c>
      <c r="E7" s="7" t="s">
        <v>8</v>
      </c>
      <c r="F7" s="8" t="s">
        <v>9</v>
      </c>
    </row>
    <row r="8" spans="1:8">
      <c r="A8" s="9" t="s">
        <v>10</v>
      </c>
      <c r="B8" s="10">
        <f>43+30</f>
        <v>73</v>
      </c>
      <c r="C8" s="11">
        <f>D8</f>
        <v>19</v>
      </c>
      <c r="D8" s="11">
        <v>19</v>
      </c>
      <c r="E8" s="12">
        <f>D8/C8-1</f>
        <v>0</v>
      </c>
      <c r="F8" s="13">
        <f>D8/B8-1</f>
        <v>-0.73972602739726034</v>
      </c>
      <c r="H8" t="s">
        <v>41</v>
      </c>
    </row>
    <row r="9" spans="1:8">
      <c r="A9" s="9" t="s">
        <v>11</v>
      </c>
      <c r="B9" s="14">
        <v>239</v>
      </c>
      <c r="C9" s="15">
        <f>D9</f>
        <v>75</v>
      </c>
      <c r="D9" s="15">
        <v>75</v>
      </c>
      <c r="E9" s="16">
        <f t="shared" ref="E9:E11" si="0">D9/C9-1</f>
        <v>0</v>
      </c>
      <c r="F9" s="17">
        <f t="shared" ref="F9:F11" si="1">D9/B9-1</f>
        <v>-0.68619246861924688</v>
      </c>
    </row>
    <row r="10" spans="1:8">
      <c r="A10" s="9" t="s">
        <v>12</v>
      </c>
      <c r="B10" s="14">
        <v>187</v>
      </c>
      <c r="C10" s="15">
        <f>H10*C9</f>
        <v>55.875</v>
      </c>
      <c r="D10" s="15">
        <v>57</v>
      </c>
      <c r="E10" s="16">
        <f t="shared" si="0"/>
        <v>2.0134228187919545E-2</v>
      </c>
      <c r="F10" s="17">
        <f t="shared" si="1"/>
        <v>-0.69518716577540107</v>
      </c>
      <c r="H10" s="18">
        <v>0.745</v>
      </c>
    </row>
    <row r="11" spans="1:8">
      <c r="A11" s="9" t="s">
        <v>13</v>
      </c>
      <c r="B11" s="19">
        <v>8609</v>
      </c>
      <c r="C11" s="20">
        <f>H11</f>
        <v>8500</v>
      </c>
      <c r="D11" s="20">
        <v>10122</v>
      </c>
      <c r="E11" s="16">
        <f t="shared" si="0"/>
        <v>0.19082352941176461</v>
      </c>
      <c r="F11" s="17">
        <f t="shared" si="1"/>
        <v>0.17574631199907076</v>
      </c>
      <c r="H11" s="21">
        <v>8500</v>
      </c>
    </row>
    <row r="12" spans="1:8">
      <c r="B12" s="22"/>
      <c r="F12" s="23"/>
    </row>
    <row r="13" spans="1:8" ht="45">
      <c r="B13" s="22"/>
      <c r="C13" s="24" t="s">
        <v>14</v>
      </c>
      <c r="D13" s="24" t="s">
        <v>15</v>
      </c>
      <c r="E13" s="24" t="s">
        <v>8</v>
      </c>
      <c r="F13" s="23"/>
    </row>
    <row r="14" spans="1:8">
      <c r="A14" s="9" t="s">
        <v>16</v>
      </c>
      <c r="B14" s="25"/>
      <c r="C14" s="38">
        <f>'[1]Title I Adult'!H14-'[1]Title I Adult'!C14</f>
        <v>156882.20776018081</v>
      </c>
      <c r="D14" s="27">
        <v>126136.5</v>
      </c>
      <c r="E14" s="47">
        <f>D14/C14-1</f>
        <v>-0.19597957090953533</v>
      </c>
      <c r="F14" s="29"/>
    </row>
    <row r="16" spans="1:8" hidden="1"/>
    <row r="17" spans="1:8" hidden="1">
      <c r="C17" s="48"/>
    </row>
    <row r="18" spans="1:8">
      <c r="A18" s="3" t="s">
        <v>17</v>
      </c>
      <c r="B18" s="4"/>
      <c r="C18" s="4"/>
      <c r="D18" s="4"/>
      <c r="E18" s="4"/>
      <c r="F18" s="5"/>
    </row>
    <row r="19" spans="1:8" ht="15.75" thickBot="1">
      <c r="B19" s="159" t="s">
        <v>40</v>
      </c>
      <c r="C19" s="160"/>
      <c r="D19" s="160"/>
      <c r="E19" s="160"/>
      <c r="F19" s="160"/>
    </row>
    <row r="20" spans="1:8" ht="45">
      <c r="B20" s="6" t="s">
        <v>18</v>
      </c>
      <c r="C20" s="7" t="s">
        <v>19</v>
      </c>
      <c r="D20" s="7" t="s">
        <v>20</v>
      </c>
      <c r="E20" s="7" t="s">
        <v>8</v>
      </c>
      <c r="F20" s="8" t="s">
        <v>9</v>
      </c>
    </row>
    <row r="21" spans="1:8">
      <c r="A21" s="9" t="s">
        <v>10</v>
      </c>
      <c r="B21" s="32">
        <f>70+30-(43+30)</f>
        <v>27</v>
      </c>
      <c r="C21" s="33">
        <f>D21</f>
        <v>19</v>
      </c>
      <c r="D21" s="33">
        <f>38-19</f>
        <v>19</v>
      </c>
      <c r="E21" s="12">
        <f>D21/C21-1</f>
        <v>0</v>
      </c>
      <c r="F21" s="13">
        <f>D21/B21-1</f>
        <v>-0.29629629629629628</v>
      </c>
      <c r="H21" t="s">
        <v>41</v>
      </c>
    </row>
    <row r="22" spans="1:8">
      <c r="A22" s="9" t="s">
        <v>11</v>
      </c>
      <c r="B22" s="34">
        <v>139</v>
      </c>
      <c r="C22" s="35">
        <f>D22</f>
        <v>58</v>
      </c>
      <c r="D22" s="35">
        <v>58</v>
      </c>
      <c r="E22" s="16">
        <f t="shared" ref="E22:E24" si="2">D22/C22-1</f>
        <v>0</v>
      </c>
      <c r="F22" s="17">
        <f t="shared" ref="F22:F24" si="3">D22/B22-1</f>
        <v>-0.58273381294964022</v>
      </c>
    </row>
    <row r="23" spans="1:8">
      <c r="A23" s="9" t="s">
        <v>12</v>
      </c>
      <c r="B23" s="34">
        <v>116</v>
      </c>
      <c r="C23" s="35">
        <f>H23*C22</f>
        <v>43.21</v>
      </c>
      <c r="D23" s="35">
        <v>40</v>
      </c>
      <c r="E23" s="16">
        <f t="shared" si="2"/>
        <v>-7.4288359176116647E-2</v>
      </c>
      <c r="F23" s="17">
        <f t="shared" si="3"/>
        <v>-0.65517241379310343</v>
      </c>
      <c r="H23" s="18">
        <v>0.745</v>
      </c>
    </row>
    <row r="24" spans="1:8">
      <c r="A24" s="9" t="s">
        <v>13</v>
      </c>
      <c r="B24" s="36">
        <v>7652</v>
      </c>
      <c r="C24" s="37">
        <f>H24</f>
        <v>8500</v>
      </c>
      <c r="D24" s="37">
        <v>7333</v>
      </c>
      <c r="E24" s="16">
        <f t="shared" si="2"/>
        <v>-0.13729411764705879</v>
      </c>
      <c r="F24" s="17">
        <f t="shared" si="3"/>
        <v>-4.1688447464715117E-2</v>
      </c>
      <c r="H24" s="21">
        <v>8500</v>
      </c>
    </row>
    <row r="25" spans="1:8">
      <c r="B25" s="22"/>
      <c r="F25" s="23"/>
    </row>
    <row r="26" spans="1:8" ht="45">
      <c r="B26" s="22"/>
      <c r="C26" s="24" t="s">
        <v>14</v>
      </c>
      <c r="D26" s="24" t="s">
        <v>15</v>
      </c>
      <c r="E26" s="24" t="s">
        <v>8</v>
      </c>
      <c r="F26" s="23"/>
    </row>
    <row r="27" spans="1:8">
      <c r="A27" s="9" t="s">
        <v>16</v>
      </c>
      <c r="B27" s="25"/>
      <c r="C27" s="38">
        <f>'[1]Title I Adult'!H27-'[1]Title I Adult'!C27</f>
        <v>201001.47236111108</v>
      </c>
      <c r="D27" s="38">
        <v>196538.06</v>
      </c>
      <c r="E27" s="47">
        <f>D27/C27-1</f>
        <v>-2.220586898533905E-2</v>
      </c>
      <c r="F27" s="29"/>
    </row>
    <row r="28" spans="1:8" hidden="1"/>
    <row r="29" spans="1:8" hidden="1"/>
    <row r="30" spans="1:8" hidden="1">
      <c r="C30" s="48"/>
    </row>
    <row r="31" spans="1:8" hidden="1">
      <c r="A31" s="3" t="s">
        <v>21</v>
      </c>
      <c r="B31" s="4"/>
      <c r="C31" s="4"/>
      <c r="D31" s="4"/>
      <c r="E31" s="4"/>
      <c r="F31" s="5"/>
    </row>
    <row r="32" spans="1:8" ht="15.75" hidden="1" thickBot="1">
      <c r="B32" s="159" t="s">
        <v>40</v>
      </c>
      <c r="C32" s="160"/>
      <c r="D32" s="160"/>
      <c r="E32" s="160"/>
      <c r="F32" s="160"/>
    </row>
    <row r="33" spans="1:8" ht="45" hidden="1">
      <c r="B33" s="6" t="s">
        <v>22</v>
      </c>
      <c r="C33" s="7" t="s">
        <v>23</v>
      </c>
      <c r="D33" s="7" t="s">
        <v>24</v>
      </c>
      <c r="E33" s="7" t="s">
        <v>8</v>
      </c>
      <c r="F33" s="7" t="s">
        <v>9</v>
      </c>
    </row>
    <row r="34" spans="1:8" hidden="1">
      <c r="A34" s="9" t="s">
        <v>10</v>
      </c>
      <c r="B34" s="39"/>
      <c r="D34" s="41"/>
      <c r="E34" s="42" t="e">
        <f>D34/C34-1</f>
        <v>#DIV/0!</v>
      </c>
      <c r="F34" s="42" t="e">
        <f>D34/B34-1</f>
        <v>#DIV/0!</v>
      </c>
      <c r="H34" t="s">
        <v>41</v>
      </c>
    </row>
    <row r="35" spans="1:8" hidden="1">
      <c r="A35" s="9" t="s">
        <v>11</v>
      </c>
      <c r="B35" s="22"/>
      <c r="E35" s="42" t="e">
        <f t="shared" ref="E35:E37" si="4">D35/C35-1</f>
        <v>#DIV/0!</v>
      </c>
      <c r="F35" s="42" t="e">
        <f t="shared" ref="F35:F37" si="5">D35/B35-1</f>
        <v>#DIV/0!</v>
      </c>
    </row>
    <row r="36" spans="1:8" hidden="1">
      <c r="A36" s="9" t="s">
        <v>12</v>
      </c>
      <c r="B36" s="22"/>
      <c r="C36" s="40"/>
      <c r="E36" s="42" t="e">
        <f t="shared" si="4"/>
        <v>#DIV/0!</v>
      </c>
      <c r="F36" s="42" t="e">
        <f t="shared" si="5"/>
        <v>#DIV/0!</v>
      </c>
      <c r="H36" s="18">
        <v>0.745</v>
      </c>
    </row>
    <row r="37" spans="1:8" hidden="1">
      <c r="A37" s="9" t="s">
        <v>13</v>
      </c>
      <c r="B37" s="36"/>
      <c r="C37" s="44"/>
      <c r="D37" s="44"/>
      <c r="E37" s="42" t="e">
        <f t="shared" si="4"/>
        <v>#DIV/0!</v>
      </c>
      <c r="F37" s="42" t="e">
        <f t="shared" si="5"/>
        <v>#DIV/0!</v>
      </c>
      <c r="H37" s="21">
        <v>8500</v>
      </c>
    </row>
    <row r="38" spans="1:8" hidden="1">
      <c r="B38" s="22"/>
    </row>
    <row r="39" spans="1:8" ht="45" hidden="1">
      <c r="C39" s="24" t="s">
        <v>14</v>
      </c>
      <c r="D39" s="24" t="s">
        <v>15</v>
      </c>
      <c r="E39" s="24" t="s">
        <v>8</v>
      </c>
    </row>
    <row r="40" spans="1:8" hidden="1">
      <c r="A40" s="9" t="s">
        <v>16</v>
      </c>
      <c r="C40" s="49"/>
      <c r="D40" s="46"/>
      <c r="E40" s="50" t="e">
        <f>D40/C40-1</f>
        <v>#DIV/0!</v>
      </c>
    </row>
    <row r="41" spans="1:8" hidden="1"/>
    <row r="42" spans="1:8" hidden="1"/>
    <row r="43" spans="1:8" hidden="1">
      <c r="C43" s="48"/>
    </row>
    <row r="44" spans="1:8" hidden="1">
      <c r="A44" s="3" t="s">
        <v>25</v>
      </c>
      <c r="B44" s="4"/>
      <c r="C44" s="4"/>
      <c r="D44" s="4"/>
      <c r="E44" s="4"/>
      <c r="F44" s="5"/>
    </row>
    <row r="45" spans="1:8" ht="15.75" hidden="1" thickBot="1">
      <c r="B45" s="159" t="s">
        <v>40</v>
      </c>
      <c r="C45" s="160"/>
      <c r="D45" s="160"/>
      <c r="E45" s="160"/>
      <c r="F45" s="160"/>
    </row>
    <row r="46" spans="1:8" ht="45" hidden="1">
      <c r="B46" s="6" t="s">
        <v>26</v>
      </c>
      <c r="C46" s="7" t="s">
        <v>27</v>
      </c>
      <c r="D46" s="7" t="s">
        <v>28</v>
      </c>
      <c r="E46" s="7" t="s">
        <v>8</v>
      </c>
      <c r="F46" s="7" t="s">
        <v>9</v>
      </c>
    </row>
    <row r="47" spans="1:8" hidden="1">
      <c r="A47" s="9" t="s">
        <v>10</v>
      </c>
      <c r="B47" s="39"/>
      <c r="D47" s="41"/>
      <c r="E47" s="42" t="e">
        <f>D47/C47-1</f>
        <v>#DIV/0!</v>
      </c>
      <c r="F47" s="42" t="e">
        <f>D47/B47-1</f>
        <v>#DIV/0!</v>
      </c>
      <c r="H47" t="s">
        <v>41</v>
      </c>
    </row>
    <row r="48" spans="1:8" hidden="1">
      <c r="A48" s="9" t="s">
        <v>11</v>
      </c>
      <c r="B48" s="22"/>
      <c r="E48" s="42" t="e">
        <f t="shared" ref="E48:E50" si="6">D48/C48-1</f>
        <v>#DIV/0!</v>
      </c>
      <c r="F48" s="42" t="e">
        <f t="shared" ref="F48:F50" si="7">D48/B48-1</f>
        <v>#DIV/0!</v>
      </c>
    </row>
    <row r="49" spans="1:8" hidden="1">
      <c r="A49" s="9" t="s">
        <v>12</v>
      </c>
      <c r="B49" s="22"/>
      <c r="C49" s="40"/>
      <c r="E49" s="42" t="e">
        <f t="shared" si="6"/>
        <v>#DIV/0!</v>
      </c>
      <c r="F49" s="42" t="e">
        <f t="shared" si="7"/>
        <v>#DIV/0!</v>
      </c>
      <c r="H49" s="18">
        <v>0.745</v>
      </c>
    </row>
    <row r="50" spans="1:8" hidden="1">
      <c r="A50" s="9" t="s">
        <v>13</v>
      </c>
      <c r="B50" s="36"/>
      <c r="C50" s="44"/>
      <c r="D50" s="44"/>
      <c r="E50" s="42" t="e">
        <f t="shared" si="6"/>
        <v>#DIV/0!</v>
      </c>
      <c r="F50" s="42" t="e">
        <f t="shared" si="7"/>
        <v>#DIV/0!</v>
      </c>
      <c r="H50" s="21">
        <v>8500</v>
      </c>
    </row>
    <row r="51" spans="1:8" hidden="1">
      <c r="B51" s="22"/>
    </row>
    <row r="52" spans="1:8" ht="45" hidden="1">
      <c r="C52" s="24" t="s">
        <v>14</v>
      </c>
      <c r="D52" s="24" t="s">
        <v>15</v>
      </c>
      <c r="E52" s="24" t="s">
        <v>8</v>
      </c>
    </row>
    <row r="53" spans="1:8" hidden="1">
      <c r="A53" s="9" t="s">
        <v>16</v>
      </c>
      <c r="C53" s="49"/>
      <c r="D53" s="46"/>
      <c r="E53" s="50" t="e">
        <f>D53/C53-1</f>
        <v>#DIV/0!</v>
      </c>
    </row>
    <row r="54" spans="1:8" hidden="1"/>
    <row r="55" spans="1:8" hidden="1"/>
    <row r="56" spans="1:8">
      <c r="C56" s="48"/>
    </row>
    <row r="57" spans="1:8">
      <c r="A57" s="3" t="s">
        <v>29</v>
      </c>
      <c r="B57" s="4"/>
      <c r="C57" s="4"/>
      <c r="D57" s="4"/>
      <c r="E57" s="4"/>
      <c r="F57" s="5"/>
    </row>
    <row r="58" spans="1:8" ht="15.75" thickBot="1">
      <c r="B58" s="159" t="s">
        <v>40</v>
      </c>
      <c r="C58" s="160"/>
      <c r="D58" s="160"/>
      <c r="E58" s="160"/>
      <c r="F58" s="160"/>
    </row>
    <row r="59" spans="1:8" ht="45">
      <c r="B59" s="6" t="s">
        <v>30</v>
      </c>
      <c r="C59" s="7" t="s">
        <v>31</v>
      </c>
      <c r="D59" s="7" t="s">
        <v>32</v>
      </c>
      <c r="E59" s="7" t="s">
        <v>8</v>
      </c>
      <c r="F59" s="8" t="s">
        <v>9</v>
      </c>
    </row>
    <row r="60" spans="1:8">
      <c r="A60" s="9" t="s">
        <v>10</v>
      </c>
      <c r="B60" s="32">
        <f t="shared" ref="B60:D62" si="8">B47+B34+B21+B8</f>
        <v>100</v>
      </c>
      <c r="C60" s="33">
        <f>C47+C34+C21+C8</f>
        <v>38</v>
      </c>
      <c r="D60" s="33">
        <f>D47+D34+D21+D8</f>
        <v>38</v>
      </c>
      <c r="E60" s="12">
        <f>D60/C60-1</f>
        <v>0</v>
      </c>
      <c r="F60" s="13">
        <f>D60/B60-1</f>
        <v>-0.62</v>
      </c>
      <c r="H60" t="s">
        <v>41</v>
      </c>
    </row>
    <row r="61" spans="1:8">
      <c r="A61" s="9" t="s">
        <v>11</v>
      </c>
      <c r="B61" s="34">
        <f t="shared" si="8"/>
        <v>378</v>
      </c>
      <c r="C61" s="35">
        <f t="shared" si="8"/>
        <v>133</v>
      </c>
      <c r="D61" s="35">
        <f t="shared" si="8"/>
        <v>133</v>
      </c>
      <c r="E61" s="16">
        <f t="shared" ref="E61:E63" si="9">D61/C61-1</f>
        <v>0</v>
      </c>
      <c r="F61" s="17">
        <f t="shared" ref="F61:F63" si="10">D61/B61-1</f>
        <v>-0.64814814814814814</v>
      </c>
    </row>
    <row r="62" spans="1:8">
      <c r="A62" s="9" t="s">
        <v>12</v>
      </c>
      <c r="B62" s="34">
        <f t="shared" si="8"/>
        <v>303</v>
      </c>
      <c r="C62" s="35">
        <f t="shared" si="8"/>
        <v>99.085000000000008</v>
      </c>
      <c r="D62" s="35">
        <f t="shared" si="8"/>
        <v>97</v>
      </c>
      <c r="E62" s="16">
        <f t="shared" si="9"/>
        <v>-2.1042539233991131E-2</v>
      </c>
      <c r="F62" s="17">
        <f t="shared" si="10"/>
        <v>-0.67986798679867988</v>
      </c>
      <c r="H62" s="18">
        <v>0.745</v>
      </c>
    </row>
    <row r="63" spans="1:8">
      <c r="A63" s="9" t="s">
        <v>13</v>
      </c>
      <c r="B63" s="19">
        <f>SUM(B49*B50,B36*B37,B23*B24,B10*B11)/B62</f>
        <v>8242.6237623762372</v>
      </c>
      <c r="C63" s="20">
        <f>SUM(C49*C50,C36*C37,C23*C24,C10*C11)/C62</f>
        <v>8500</v>
      </c>
      <c r="D63" s="20">
        <f>SUM(D49*D50,D36*D37,D23*D24,D10*D11)/D62</f>
        <v>8971.8969072164946</v>
      </c>
      <c r="E63" s="16">
        <f t="shared" si="9"/>
        <v>5.5517283201940604E-2</v>
      </c>
      <c r="F63" s="17">
        <f t="shared" si="10"/>
        <v>8.8475850149688062E-2</v>
      </c>
      <c r="H63" s="21">
        <v>8500</v>
      </c>
    </row>
    <row r="64" spans="1:8">
      <c r="B64" s="22"/>
      <c r="F64" s="23"/>
    </row>
    <row r="65" spans="1:6" ht="45">
      <c r="B65" s="22"/>
      <c r="C65" s="24" t="s">
        <v>14</v>
      </c>
      <c r="D65" s="24" t="s">
        <v>15</v>
      </c>
      <c r="E65" s="24" t="s">
        <v>8</v>
      </c>
      <c r="F65" s="23"/>
    </row>
    <row r="66" spans="1:6">
      <c r="A66" s="9" t="s">
        <v>16</v>
      </c>
      <c r="B66" s="25"/>
      <c r="C66" s="26">
        <f>C53+C40+C27+C14</f>
        <v>357883.68012129189</v>
      </c>
      <c r="D66" s="38">
        <f>D53+D40+D27+D14</f>
        <v>322674.56</v>
      </c>
      <c r="E66" s="47">
        <f>D66/C66-1</f>
        <v>-9.8381463243473521E-2</v>
      </c>
      <c r="F66" s="29"/>
    </row>
  </sheetData>
  <mergeCells count="5">
    <mergeCell ref="B6:F6"/>
    <mergeCell ref="B19:F19"/>
    <mergeCell ref="B32:F32"/>
    <mergeCell ref="B45:F45"/>
    <mergeCell ref="B58:F58"/>
  </mergeCells>
  <printOptions horizontalCentered="1"/>
  <pageMargins left="0.7" right="0.7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F88D-F554-4375-80B8-7C752F2ECC39}">
  <dimension ref="A1:I66"/>
  <sheetViews>
    <sheetView workbookViewId="0">
      <selection activeCell="L26" sqref="L26"/>
    </sheetView>
  </sheetViews>
  <sheetFormatPr defaultRowHeight="15"/>
  <cols>
    <col min="1" max="1" width="23.42578125" bestFit="1" customWidth="1"/>
    <col min="2" max="2" width="13.5703125" customWidth="1"/>
    <col min="3" max="3" width="11.42578125" customWidth="1"/>
    <col min="4" max="4" width="11.5703125" bestFit="1" customWidth="1"/>
    <col min="5" max="5" width="12.140625" customWidth="1"/>
    <col min="6" max="6" width="12.42578125" customWidth="1"/>
    <col min="8" max="8" width="8" hidden="1" customWidth="1"/>
    <col min="9" max="9" width="9.140625" hidden="1" customWidth="1"/>
    <col min="10" max="11" width="0" hidden="1" customWidth="1"/>
  </cols>
  <sheetData>
    <row r="1" spans="1:9" s="2" customFormat="1" ht="15.75">
      <c r="A1" s="1" t="s">
        <v>0</v>
      </c>
      <c r="B1" s="1"/>
      <c r="C1" s="1"/>
      <c r="D1" s="1"/>
      <c r="E1" s="1"/>
      <c r="F1" s="1"/>
    </row>
    <row r="2" spans="1:9" s="2" customFormat="1" ht="15.75">
      <c r="A2" s="1" t="s">
        <v>1</v>
      </c>
      <c r="B2" s="1"/>
      <c r="C2" s="1"/>
      <c r="D2" s="1"/>
      <c r="E2" s="1"/>
      <c r="F2" s="1"/>
    </row>
    <row r="3" spans="1:9" s="2" customFormat="1" ht="15.75">
      <c r="A3" s="1" t="str">
        <f>'[1]Title I Adult'!A3</f>
        <v>July 1 through December 31:  PY23 vs. PY22</v>
      </c>
      <c r="B3" s="1"/>
      <c r="C3" s="1"/>
      <c r="D3" s="1"/>
      <c r="E3" s="1"/>
      <c r="F3" s="1"/>
    </row>
    <row r="4" spans="1:9" s="2" customFormat="1" ht="15.75">
      <c r="A4" s="1"/>
      <c r="B4" s="1"/>
      <c r="C4" s="1"/>
      <c r="D4" s="1"/>
      <c r="E4" s="1"/>
      <c r="F4" s="1"/>
    </row>
    <row r="5" spans="1:9">
      <c r="A5" s="3" t="s">
        <v>3</v>
      </c>
      <c r="B5" s="4"/>
      <c r="C5" s="4"/>
      <c r="D5" s="4"/>
      <c r="E5" s="4"/>
      <c r="F5" s="5"/>
    </row>
    <row r="6" spans="1:9" ht="15.75" thickBot="1">
      <c r="B6" s="159" t="s">
        <v>42</v>
      </c>
      <c r="C6" s="160"/>
      <c r="D6" s="160"/>
      <c r="E6" s="160"/>
      <c r="F6" s="160"/>
    </row>
    <row r="7" spans="1:9" ht="45">
      <c r="B7" s="6" t="s">
        <v>5</v>
      </c>
      <c r="C7" s="7" t="s">
        <v>6</v>
      </c>
      <c r="D7" s="7" t="s">
        <v>7</v>
      </c>
      <c r="E7" s="7" t="s">
        <v>8</v>
      </c>
      <c r="F7" s="8" t="s">
        <v>9</v>
      </c>
    </row>
    <row r="8" spans="1:9">
      <c r="A8" s="9" t="s">
        <v>10</v>
      </c>
      <c r="B8" s="10">
        <v>321</v>
      </c>
      <c r="C8" s="11">
        <f>I8/12*H8</f>
        <v>177.5</v>
      </c>
      <c r="D8" s="11">
        <v>216</v>
      </c>
      <c r="E8" s="12">
        <f>D8/C8-1</f>
        <v>0.21690140845070416</v>
      </c>
      <c r="F8" s="13">
        <f>D8/B8-1</f>
        <v>-0.32710280373831779</v>
      </c>
      <c r="H8">
        <v>710</v>
      </c>
      <c r="I8">
        <v>3</v>
      </c>
    </row>
    <row r="9" spans="1:9">
      <c r="A9" s="9" t="s">
        <v>11</v>
      </c>
      <c r="B9" s="14">
        <v>210</v>
      </c>
      <c r="C9" s="15">
        <f>D9</f>
        <v>211</v>
      </c>
      <c r="D9" s="15">
        <v>211</v>
      </c>
      <c r="E9" s="16">
        <f t="shared" ref="E9:E11" si="0">D9/C9-1</f>
        <v>0</v>
      </c>
      <c r="F9" s="17">
        <f t="shared" ref="F9:F11" si="1">D9/B9-1</f>
        <v>4.761904761904745E-3</v>
      </c>
    </row>
    <row r="10" spans="1:9">
      <c r="A10" s="9" t="s">
        <v>12</v>
      </c>
      <c r="B10" s="14">
        <v>140</v>
      </c>
      <c r="C10" s="15">
        <f>H10*C9</f>
        <v>129.76499999999999</v>
      </c>
      <c r="D10" s="15">
        <v>153</v>
      </c>
      <c r="E10" s="16">
        <f t="shared" si="0"/>
        <v>0.17905444457288189</v>
      </c>
      <c r="F10" s="17">
        <f t="shared" si="1"/>
        <v>9.2857142857142749E-2</v>
      </c>
      <c r="H10" s="18">
        <v>0.61499999999999999</v>
      </c>
    </row>
    <row r="11" spans="1:9">
      <c r="A11" s="9" t="s">
        <v>13</v>
      </c>
      <c r="B11" s="19">
        <v>3731</v>
      </c>
      <c r="C11" s="20">
        <f>H11</f>
        <v>3270</v>
      </c>
      <c r="D11" s="20">
        <v>4952</v>
      </c>
      <c r="E11" s="16">
        <f t="shared" si="0"/>
        <v>0.5143730886850153</v>
      </c>
      <c r="F11" s="17">
        <f t="shared" si="1"/>
        <v>0.32725810774591269</v>
      </c>
      <c r="H11" s="21">
        <v>3270</v>
      </c>
    </row>
    <row r="12" spans="1:9">
      <c r="B12" s="22"/>
      <c r="F12" s="23"/>
    </row>
    <row r="13" spans="1:9" ht="45">
      <c r="B13" s="22"/>
      <c r="C13" s="24" t="s">
        <v>14</v>
      </c>
      <c r="D13" s="24" t="s">
        <v>15</v>
      </c>
      <c r="E13" s="24" t="s">
        <v>8</v>
      </c>
      <c r="F13" s="29"/>
    </row>
    <row r="14" spans="1:9">
      <c r="A14" s="9" t="s">
        <v>16</v>
      </c>
      <c r="B14" s="25"/>
      <c r="C14" s="27">
        <f>8384787.95/4</f>
        <v>2096196.9875</v>
      </c>
      <c r="D14" s="27">
        <v>2088839.56</v>
      </c>
      <c r="E14" s="28">
        <f>D14/C14-1</f>
        <v>-3.5098931750563445E-3</v>
      </c>
      <c r="F14" s="29"/>
    </row>
    <row r="15" spans="1:9" hidden="1">
      <c r="B15" s="31"/>
      <c r="C15" s="31"/>
    </row>
    <row r="16" spans="1:9" hidden="1"/>
    <row r="17" spans="1:9">
      <c r="C17" s="30"/>
    </row>
    <row r="18" spans="1:9">
      <c r="A18" s="3" t="s">
        <v>17</v>
      </c>
      <c r="B18" s="4"/>
      <c r="C18" s="4"/>
      <c r="D18" s="4"/>
      <c r="E18" s="4"/>
      <c r="F18" s="5"/>
    </row>
    <row r="19" spans="1:9" ht="15.75" thickBot="1">
      <c r="B19" s="159" t="s">
        <v>42</v>
      </c>
      <c r="C19" s="160"/>
      <c r="D19" s="160"/>
      <c r="E19" s="160"/>
      <c r="F19" s="160"/>
    </row>
    <row r="20" spans="1:9" ht="45">
      <c r="B20" s="6" t="s">
        <v>18</v>
      </c>
      <c r="C20" s="7" t="s">
        <v>19</v>
      </c>
      <c r="D20" s="7" t="s">
        <v>20</v>
      </c>
      <c r="E20" s="7" t="s">
        <v>8</v>
      </c>
      <c r="F20" s="8" t="s">
        <v>9</v>
      </c>
    </row>
    <row r="21" spans="1:9">
      <c r="A21" s="9" t="s">
        <v>10</v>
      </c>
      <c r="B21" s="32">
        <f>592-321</f>
        <v>271</v>
      </c>
      <c r="C21" s="33">
        <f>I21/9*H21</f>
        <v>140.66666666666666</v>
      </c>
      <c r="D21" s="33">
        <f>383-216</f>
        <v>167</v>
      </c>
      <c r="E21" s="12">
        <f>D21/C21-1</f>
        <v>0.18720379146919441</v>
      </c>
      <c r="F21" s="13">
        <f>D21/B21-1</f>
        <v>-0.3837638376383764</v>
      </c>
      <c r="H21">
        <f>600-178</f>
        <v>422</v>
      </c>
      <c r="I21">
        <v>3</v>
      </c>
    </row>
    <row r="22" spans="1:9">
      <c r="A22" s="9" t="s">
        <v>11</v>
      </c>
      <c r="B22" s="34">
        <v>141</v>
      </c>
      <c r="C22" s="35">
        <f>D22</f>
        <v>127</v>
      </c>
      <c r="D22" s="35">
        <v>127</v>
      </c>
      <c r="E22" s="16">
        <f t="shared" ref="E22:E24" si="2">D22/C22-1</f>
        <v>0</v>
      </c>
      <c r="F22" s="17">
        <f t="shared" ref="F22:F24" si="3">D22/B22-1</f>
        <v>-9.9290780141844004E-2</v>
      </c>
    </row>
    <row r="23" spans="1:9">
      <c r="A23" s="9" t="s">
        <v>12</v>
      </c>
      <c r="B23" s="34">
        <v>95</v>
      </c>
      <c r="C23" s="35">
        <f>H23*C22</f>
        <v>78.105000000000004</v>
      </c>
      <c r="D23" s="35">
        <v>92</v>
      </c>
      <c r="E23" s="16">
        <f t="shared" si="2"/>
        <v>0.17790154279495551</v>
      </c>
      <c r="F23" s="17">
        <f t="shared" si="3"/>
        <v>-3.157894736842104E-2</v>
      </c>
      <c r="H23" s="18">
        <v>0.61499999999999999</v>
      </c>
    </row>
    <row r="24" spans="1:9">
      <c r="A24" s="9" t="s">
        <v>13</v>
      </c>
      <c r="B24" s="36">
        <v>3357</v>
      </c>
      <c r="C24" s="37">
        <f>H24</f>
        <v>3270</v>
      </c>
      <c r="D24" s="37">
        <v>4980</v>
      </c>
      <c r="E24" s="16">
        <f t="shared" si="2"/>
        <v>0.52293577981651373</v>
      </c>
      <c r="F24" s="17">
        <f t="shared" si="3"/>
        <v>0.48346738159070601</v>
      </c>
      <c r="H24" s="21">
        <v>3270</v>
      </c>
    </row>
    <row r="25" spans="1:9">
      <c r="B25" s="22"/>
      <c r="F25" s="23"/>
    </row>
    <row r="26" spans="1:9" ht="45">
      <c r="B26" s="22"/>
      <c r="C26" s="24" t="s">
        <v>14</v>
      </c>
      <c r="D26" s="24" t="s">
        <v>15</v>
      </c>
      <c r="E26" s="24" t="s">
        <v>8</v>
      </c>
      <c r="F26" s="23"/>
    </row>
    <row r="27" spans="1:9">
      <c r="A27" s="9" t="s">
        <v>16</v>
      </c>
      <c r="B27" s="25"/>
      <c r="C27" s="38">
        <f>(8384787.95-2000000-C14)/3</f>
        <v>1429530.3208333335</v>
      </c>
      <c r="D27" s="38">
        <v>2233449.77</v>
      </c>
      <c r="E27" s="28">
        <f>D27/C27-1</f>
        <v>0.56236614043836997</v>
      </c>
      <c r="F27" s="29"/>
    </row>
    <row r="28" spans="1:9" hidden="1">
      <c r="C28" s="51"/>
      <c r="D28" s="31"/>
    </row>
    <row r="29" spans="1:9" hidden="1"/>
    <row r="30" spans="1:9" hidden="1">
      <c r="C30" s="30"/>
    </row>
    <row r="31" spans="1:9" hidden="1">
      <c r="A31" s="3" t="s">
        <v>21</v>
      </c>
      <c r="B31" s="4"/>
      <c r="C31" s="4"/>
      <c r="D31" s="4"/>
      <c r="E31" s="4"/>
      <c r="F31" s="5"/>
    </row>
    <row r="32" spans="1:9" ht="15.75" hidden="1" thickBot="1">
      <c r="B32" s="159" t="s">
        <v>42</v>
      </c>
      <c r="C32" s="160"/>
      <c r="D32" s="160"/>
      <c r="E32" s="160"/>
      <c r="F32" s="160"/>
    </row>
    <row r="33" spans="1:9" ht="45" hidden="1">
      <c r="B33" s="6" t="s">
        <v>22</v>
      </c>
      <c r="C33" s="7" t="s">
        <v>23</v>
      </c>
      <c r="D33" s="7" t="s">
        <v>24</v>
      </c>
      <c r="E33" s="7" t="s">
        <v>8</v>
      </c>
      <c r="F33" s="7" t="s">
        <v>9</v>
      </c>
    </row>
    <row r="34" spans="1:9" hidden="1">
      <c r="A34" s="9" t="s">
        <v>10</v>
      </c>
      <c r="B34" s="39"/>
      <c r="C34" s="40"/>
      <c r="D34" s="41"/>
      <c r="E34" s="42" t="e">
        <f>D34/C34-1</f>
        <v>#DIV/0!</v>
      </c>
      <c r="F34" s="42" t="e">
        <f>D34/B34-1</f>
        <v>#DIV/0!</v>
      </c>
      <c r="H34">
        <v>710</v>
      </c>
      <c r="I34">
        <v>3</v>
      </c>
    </row>
    <row r="35" spans="1:9" hidden="1">
      <c r="A35" s="9" t="s">
        <v>11</v>
      </c>
      <c r="B35" s="22"/>
      <c r="E35" s="42" t="e">
        <f t="shared" ref="E35:E37" si="4">D35/C35-1</f>
        <v>#DIV/0!</v>
      </c>
      <c r="F35" s="42" t="e">
        <f t="shared" ref="F35:F37" si="5">D35/B35-1</f>
        <v>#DIV/0!</v>
      </c>
    </row>
    <row r="36" spans="1:9" hidden="1">
      <c r="A36" s="9" t="s">
        <v>12</v>
      </c>
      <c r="B36" s="22"/>
      <c r="C36" s="40"/>
      <c r="E36" s="42" t="e">
        <f t="shared" si="4"/>
        <v>#DIV/0!</v>
      </c>
      <c r="F36" s="42" t="e">
        <f t="shared" si="5"/>
        <v>#DIV/0!</v>
      </c>
      <c r="H36" s="18">
        <v>0.61499999999999999</v>
      </c>
    </row>
    <row r="37" spans="1:9" hidden="1">
      <c r="A37" s="9" t="s">
        <v>13</v>
      </c>
      <c r="B37" s="36"/>
      <c r="C37" s="44"/>
      <c r="D37" s="44"/>
      <c r="E37" s="42" t="e">
        <f t="shared" si="4"/>
        <v>#DIV/0!</v>
      </c>
      <c r="F37" s="42" t="e">
        <f t="shared" si="5"/>
        <v>#DIV/0!</v>
      </c>
      <c r="H37" s="21">
        <v>3270</v>
      </c>
    </row>
    <row r="38" spans="1:9" hidden="1">
      <c r="B38" s="22"/>
    </row>
    <row r="39" spans="1:9" ht="45" hidden="1">
      <c r="C39" s="24" t="s">
        <v>14</v>
      </c>
      <c r="D39" s="24" t="s">
        <v>15</v>
      </c>
      <c r="E39" s="24" t="s">
        <v>8</v>
      </c>
      <c r="F39" s="52"/>
    </row>
    <row r="40" spans="1:9" hidden="1">
      <c r="A40" s="9" t="s">
        <v>16</v>
      </c>
      <c r="C40" s="53"/>
      <c r="D40" s="46"/>
      <c r="E40" s="42" t="e">
        <f>D40/C40-1</f>
        <v>#DIV/0!</v>
      </c>
    </row>
    <row r="41" spans="1:9" hidden="1">
      <c r="C41" s="51"/>
    </row>
    <row r="42" spans="1:9" hidden="1"/>
    <row r="43" spans="1:9" hidden="1">
      <c r="C43" s="30"/>
    </row>
    <row r="44" spans="1:9" hidden="1">
      <c r="A44" s="3" t="s">
        <v>25</v>
      </c>
      <c r="B44" s="4"/>
      <c r="C44" s="4"/>
      <c r="D44" s="4"/>
      <c r="E44" s="4"/>
      <c r="F44" s="5"/>
    </row>
    <row r="45" spans="1:9" ht="15.75" hidden="1" thickBot="1">
      <c r="B45" s="159" t="s">
        <v>42</v>
      </c>
      <c r="C45" s="160"/>
      <c r="D45" s="160"/>
      <c r="E45" s="160"/>
      <c r="F45" s="160"/>
    </row>
    <row r="46" spans="1:9" ht="45" hidden="1">
      <c r="B46" s="6" t="s">
        <v>26</v>
      </c>
      <c r="C46" s="7" t="s">
        <v>27</v>
      </c>
      <c r="D46" s="7" t="s">
        <v>28</v>
      </c>
      <c r="E46" s="7" t="s">
        <v>8</v>
      </c>
      <c r="F46" s="7" t="s">
        <v>9</v>
      </c>
    </row>
    <row r="47" spans="1:9" hidden="1">
      <c r="A47" s="9" t="s">
        <v>10</v>
      </c>
      <c r="B47" s="39"/>
      <c r="C47" s="40"/>
      <c r="D47" s="41"/>
      <c r="E47" s="42" t="e">
        <f>D47/C47-1</f>
        <v>#DIV/0!</v>
      </c>
      <c r="F47" s="42" t="e">
        <f>D47/B47-1</f>
        <v>#DIV/0!</v>
      </c>
      <c r="H47">
        <v>710</v>
      </c>
      <c r="I47">
        <v>3</v>
      </c>
    </row>
    <row r="48" spans="1:9" hidden="1">
      <c r="A48" s="9" t="s">
        <v>11</v>
      </c>
      <c r="B48" s="22"/>
      <c r="E48" s="42" t="e">
        <f t="shared" ref="E48:E50" si="6">D48/C48-1</f>
        <v>#DIV/0!</v>
      </c>
      <c r="F48" s="42" t="e">
        <f t="shared" ref="F48:F50" si="7">D48/B48-1</f>
        <v>#DIV/0!</v>
      </c>
    </row>
    <row r="49" spans="1:9" hidden="1">
      <c r="A49" s="9" t="s">
        <v>12</v>
      </c>
      <c r="B49" s="22"/>
      <c r="C49" s="40"/>
      <c r="E49" s="42" t="e">
        <f t="shared" si="6"/>
        <v>#DIV/0!</v>
      </c>
      <c r="F49" s="42" t="e">
        <f t="shared" si="7"/>
        <v>#DIV/0!</v>
      </c>
      <c r="H49" s="18">
        <v>0.61499999999999999</v>
      </c>
    </row>
    <row r="50" spans="1:9" hidden="1">
      <c r="A50" s="9" t="s">
        <v>13</v>
      </c>
      <c r="B50" s="36"/>
      <c r="C50" s="44"/>
      <c r="D50" s="44"/>
      <c r="E50" s="42" t="e">
        <f t="shared" si="6"/>
        <v>#DIV/0!</v>
      </c>
      <c r="F50" s="42" t="e">
        <f t="shared" si="7"/>
        <v>#DIV/0!</v>
      </c>
      <c r="H50" s="21">
        <v>3270</v>
      </c>
    </row>
    <row r="51" spans="1:9" hidden="1">
      <c r="B51" s="22"/>
    </row>
    <row r="52" spans="1:9" ht="45" hidden="1">
      <c r="C52" s="24" t="s">
        <v>14</v>
      </c>
      <c r="D52" s="24" t="s">
        <v>15</v>
      </c>
      <c r="E52" s="24" t="s">
        <v>8</v>
      </c>
      <c r="F52" s="52"/>
    </row>
    <row r="53" spans="1:9" hidden="1">
      <c r="A53" s="9" t="s">
        <v>16</v>
      </c>
      <c r="C53" s="53"/>
      <c r="D53" s="46"/>
      <c r="E53" s="42" t="e">
        <f>D53/C53-1</f>
        <v>#DIV/0!</v>
      </c>
    </row>
    <row r="54" spans="1:9" hidden="1">
      <c r="C54" s="51"/>
    </row>
    <row r="55" spans="1:9" hidden="1"/>
    <row r="56" spans="1:9">
      <c r="C56" s="30"/>
    </row>
    <row r="57" spans="1:9">
      <c r="A57" s="3" t="s">
        <v>29</v>
      </c>
      <c r="B57" s="4"/>
      <c r="C57" s="4"/>
      <c r="D57" s="4"/>
      <c r="E57" s="4"/>
      <c r="F57" s="5"/>
    </row>
    <row r="58" spans="1:9" ht="15.75" thickBot="1">
      <c r="B58" s="159" t="s">
        <v>42</v>
      </c>
      <c r="C58" s="160"/>
      <c r="D58" s="160"/>
      <c r="E58" s="160"/>
      <c r="F58" s="160"/>
    </row>
    <row r="59" spans="1:9" ht="45">
      <c r="B59" s="6" t="s">
        <v>30</v>
      </c>
      <c r="C59" s="7" t="s">
        <v>31</v>
      </c>
      <c r="D59" s="7" t="s">
        <v>32</v>
      </c>
      <c r="E59" s="7" t="s">
        <v>8</v>
      </c>
      <c r="F59" s="8" t="s">
        <v>9</v>
      </c>
    </row>
    <row r="60" spans="1:9">
      <c r="A60" s="9" t="s">
        <v>10</v>
      </c>
      <c r="B60" s="32">
        <f t="shared" ref="B60:D62" si="8">B47+B34+B21+B8</f>
        <v>592</v>
      </c>
      <c r="C60" s="33">
        <f>C47+C34+C21+C8</f>
        <v>318.16666666666663</v>
      </c>
      <c r="D60" s="33">
        <f>D47+D34+D21+D8</f>
        <v>383</v>
      </c>
      <c r="E60" s="12">
        <f>D60/C60-1</f>
        <v>0.20377160817181794</v>
      </c>
      <c r="F60" s="13">
        <f>D60/B60-1</f>
        <v>-0.35304054054054057</v>
      </c>
      <c r="H60">
        <v>710</v>
      </c>
      <c r="I60">
        <v>3</v>
      </c>
    </row>
    <row r="61" spans="1:9">
      <c r="A61" s="9" t="s">
        <v>11</v>
      </c>
      <c r="B61" s="34">
        <f t="shared" si="8"/>
        <v>351</v>
      </c>
      <c r="C61" s="35">
        <f t="shared" si="8"/>
        <v>338</v>
      </c>
      <c r="D61" s="35">
        <f t="shared" si="8"/>
        <v>338</v>
      </c>
      <c r="E61" s="16">
        <f t="shared" ref="E61:E63" si="9">D61/C61-1</f>
        <v>0</v>
      </c>
      <c r="F61" s="17">
        <f t="shared" ref="F61:F63" si="10">D61/B61-1</f>
        <v>-3.703703703703709E-2</v>
      </c>
    </row>
    <row r="62" spans="1:9">
      <c r="A62" s="9" t="s">
        <v>12</v>
      </c>
      <c r="B62" s="34">
        <f t="shared" si="8"/>
        <v>235</v>
      </c>
      <c r="C62" s="35">
        <f t="shared" si="8"/>
        <v>207.87</v>
      </c>
      <c r="D62" s="35">
        <f t="shared" si="8"/>
        <v>245</v>
      </c>
      <c r="E62" s="16">
        <f t="shared" si="9"/>
        <v>0.17862125366815795</v>
      </c>
      <c r="F62" s="17">
        <f t="shared" si="10"/>
        <v>4.2553191489361764E-2</v>
      </c>
      <c r="H62" s="18">
        <v>0.61499999999999999</v>
      </c>
    </row>
    <row r="63" spans="1:9">
      <c r="A63" s="9" t="s">
        <v>13</v>
      </c>
      <c r="B63" s="19">
        <f>SUM(B49*B50,B36*B37,B23*B24,B10*B11)/B62</f>
        <v>3579.8085106382978</v>
      </c>
      <c r="C63" s="20">
        <f>SUM(C49*C50,C36*C37,C23*C24,C10*C11)/C62</f>
        <v>3269.9999999999995</v>
      </c>
      <c r="D63" s="20">
        <f>SUM(D49*D50,D36*D37,D23*D24,D10*D11)/D62</f>
        <v>4962.5142857142855</v>
      </c>
      <c r="E63" s="16">
        <f t="shared" si="9"/>
        <v>0.51758846657929247</v>
      </c>
      <c r="F63" s="17">
        <f t="shared" si="10"/>
        <v>0.38625132349032953</v>
      </c>
      <c r="H63" s="21">
        <v>3270</v>
      </c>
    </row>
    <row r="64" spans="1:9">
      <c r="B64" s="22"/>
      <c r="F64" s="23"/>
    </row>
    <row r="65" spans="1:6" ht="45">
      <c r="B65" s="22"/>
      <c r="C65" s="24" t="s">
        <v>14</v>
      </c>
      <c r="D65" s="24" t="s">
        <v>15</v>
      </c>
      <c r="E65" s="24" t="s">
        <v>8</v>
      </c>
      <c r="F65" s="23"/>
    </row>
    <row r="66" spans="1:6">
      <c r="A66" s="9" t="s">
        <v>16</v>
      </c>
      <c r="B66" s="25"/>
      <c r="C66" s="26">
        <f>C53+C40+C27+C14</f>
        <v>3525727.3083333336</v>
      </c>
      <c r="D66" s="38">
        <f>D53+D40+D27+D14</f>
        <v>4322289.33</v>
      </c>
      <c r="E66" s="28">
        <f>D66/C66-1</f>
        <v>0.22592842611053032</v>
      </c>
      <c r="F66" s="29"/>
    </row>
  </sheetData>
  <mergeCells count="5">
    <mergeCell ref="B6:F6"/>
    <mergeCell ref="B19:F19"/>
    <mergeCell ref="B32:F32"/>
    <mergeCell ref="B45:F45"/>
    <mergeCell ref="B58:F58"/>
  </mergeCells>
  <printOptions horizontalCentered="1"/>
  <pageMargins left="0.7" right="0.7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E5B5-BA4F-46EC-8755-F4864E232E93}">
  <dimension ref="A1:L35"/>
  <sheetViews>
    <sheetView workbookViewId="0">
      <selection activeCell="F24" sqref="F24"/>
    </sheetView>
  </sheetViews>
  <sheetFormatPr defaultRowHeight="15"/>
  <cols>
    <col min="1" max="1" width="19.140625" customWidth="1"/>
    <col min="2" max="4" width="16.28515625" customWidth="1"/>
    <col min="5" max="6" width="13.140625" customWidth="1"/>
    <col min="7" max="7" width="10.85546875" customWidth="1"/>
    <col min="8" max="8" width="14.7109375" customWidth="1"/>
    <col min="9" max="9" width="12.7109375" customWidth="1"/>
    <col min="10" max="10" width="14" customWidth="1"/>
  </cols>
  <sheetData>
    <row r="1" spans="1:12">
      <c r="C1" s="162" t="s">
        <v>4</v>
      </c>
      <c r="D1" s="163"/>
      <c r="E1" s="163"/>
      <c r="F1" s="163"/>
      <c r="G1" s="163"/>
      <c r="H1" s="163"/>
      <c r="I1" s="163"/>
      <c r="J1" s="164"/>
    </row>
    <row r="2" spans="1:12" ht="45">
      <c r="B2" s="55" t="s">
        <v>43</v>
      </c>
      <c r="C2" s="56" t="s">
        <v>44</v>
      </c>
      <c r="D2" s="56" t="s">
        <v>45</v>
      </c>
      <c r="E2" s="56" t="s">
        <v>46</v>
      </c>
      <c r="F2" s="56" t="s">
        <v>47</v>
      </c>
      <c r="G2" s="56" t="s">
        <v>48</v>
      </c>
      <c r="H2" s="56" t="s">
        <v>49</v>
      </c>
      <c r="I2" s="57" t="s">
        <v>8</v>
      </c>
      <c r="J2" s="57" t="s">
        <v>9</v>
      </c>
    </row>
    <row r="3" spans="1:12">
      <c r="A3" s="9" t="s">
        <v>10</v>
      </c>
      <c r="B3" s="58">
        <v>83</v>
      </c>
      <c r="C3" s="58">
        <v>47</v>
      </c>
      <c r="D3" s="55">
        <v>130</v>
      </c>
      <c r="E3" s="58">
        <v>135</v>
      </c>
      <c r="F3" s="58">
        <v>88</v>
      </c>
      <c r="G3" s="58">
        <v>48</v>
      </c>
      <c r="H3" s="55">
        <v>136</v>
      </c>
      <c r="I3" s="59">
        <v>7.4000000000000003E-3</v>
      </c>
      <c r="J3" s="59">
        <v>4.6199999999999998E-2</v>
      </c>
      <c r="L3" t="s">
        <v>50</v>
      </c>
    </row>
    <row r="4" spans="1:12">
      <c r="A4" s="9" t="s">
        <v>11</v>
      </c>
      <c r="B4" s="58">
        <v>15</v>
      </c>
      <c r="C4" s="58">
        <v>10</v>
      </c>
      <c r="D4" s="55">
        <v>25</v>
      </c>
      <c r="E4" s="58">
        <v>9</v>
      </c>
      <c r="F4" s="58">
        <v>6</v>
      </c>
      <c r="G4" s="58">
        <v>3</v>
      </c>
      <c r="H4" s="55">
        <v>9</v>
      </c>
      <c r="I4" s="60">
        <v>0</v>
      </c>
      <c r="J4" s="60">
        <v>0.94120000000000004</v>
      </c>
    </row>
    <row r="5" spans="1:12">
      <c r="A5" s="9" t="s">
        <v>51</v>
      </c>
      <c r="B5" s="61">
        <v>68</v>
      </c>
      <c r="C5" s="61">
        <v>72</v>
      </c>
      <c r="D5" s="62">
        <v>140</v>
      </c>
      <c r="E5" s="58">
        <v>101</v>
      </c>
      <c r="F5" s="58">
        <v>51</v>
      </c>
      <c r="G5" s="58">
        <v>49</v>
      </c>
      <c r="H5" s="55">
        <v>100</v>
      </c>
      <c r="I5" s="63">
        <v>9.9000000000000008E-3</v>
      </c>
      <c r="J5" s="63">
        <v>0.28570000000000001</v>
      </c>
    </row>
    <row r="6" spans="1:12">
      <c r="A6" s="9" t="s">
        <v>13</v>
      </c>
      <c r="B6" s="64">
        <v>9006.44</v>
      </c>
      <c r="C6" s="64">
        <v>9274.01</v>
      </c>
      <c r="D6" s="65" t="s">
        <v>52</v>
      </c>
      <c r="E6" s="66">
        <v>8100</v>
      </c>
      <c r="F6" s="66">
        <v>9309.26</v>
      </c>
      <c r="G6" s="66">
        <v>9738.75</v>
      </c>
      <c r="H6" s="67" t="s">
        <v>53</v>
      </c>
      <c r="I6" s="59">
        <v>0.17580000000000001</v>
      </c>
      <c r="J6" s="59">
        <v>1.21E-2</v>
      </c>
    </row>
    <row r="7" spans="1:12">
      <c r="B7" s="68"/>
      <c r="C7" s="68"/>
      <c r="D7" s="69"/>
      <c r="E7" s="68"/>
      <c r="F7" s="68"/>
      <c r="G7" s="68"/>
      <c r="H7" s="69"/>
      <c r="I7" s="68"/>
      <c r="J7" s="68"/>
    </row>
    <row r="8" spans="1:12">
      <c r="B8" s="68"/>
      <c r="C8" s="68"/>
      <c r="D8" s="68"/>
      <c r="E8" s="68"/>
      <c r="F8" s="68"/>
      <c r="G8" s="68"/>
      <c r="H8" s="69"/>
      <c r="I8" s="68"/>
      <c r="J8" s="68"/>
    </row>
    <row r="9" spans="1:12" ht="30">
      <c r="B9" s="68"/>
      <c r="C9" s="70" t="s">
        <v>54</v>
      </c>
      <c r="D9" s="57" t="s">
        <v>15</v>
      </c>
      <c r="E9" s="57" t="s">
        <v>55</v>
      </c>
      <c r="F9" s="71"/>
      <c r="G9" s="71"/>
      <c r="H9" s="71"/>
      <c r="I9" s="68"/>
      <c r="J9" s="68"/>
    </row>
    <row r="10" spans="1:12">
      <c r="A10" s="9"/>
      <c r="B10" s="69" t="s">
        <v>16</v>
      </c>
      <c r="C10" s="72">
        <v>3003277</v>
      </c>
      <c r="D10" s="72">
        <v>1440539.9</v>
      </c>
      <c r="E10" s="73">
        <v>0.47970000000000002</v>
      </c>
      <c r="F10" s="72"/>
      <c r="G10" s="73"/>
      <c r="H10" s="73"/>
      <c r="I10" s="68"/>
      <c r="J10" s="68"/>
    </row>
    <row r="12" spans="1:12">
      <c r="A12" s="74" t="s">
        <v>56</v>
      </c>
    </row>
    <row r="13" spans="1:12">
      <c r="A13" s="75" t="s">
        <v>57</v>
      </c>
    </row>
    <row r="14" spans="1:12">
      <c r="A14" s="75" t="s">
        <v>58</v>
      </c>
    </row>
    <row r="15" spans="1:12">
      <c r="A15" s="75" t="s">
        <v>59</v>
      </c>
    </row>
    <row r="16" spans="1:12">
      <c r="A16" s="75" t="s">
        <v>60</v>
      </c>
      <c r="B16" s="74"/>
    </row>
    <row r="18" spans="1:10">
      <c r="A18" t="s">
        <v>61</v>
      </c>
      <c r="J18" s="18"/>
    </row>
    <row r="19" spans="1:10">
      <c r="A19" t="s">
        <v>62</v>
      </c>
    </row>
    <row r="24" spans="1:10">
      <c r="A24" s="74"/>
      <c r="B24" s="76"/>
    </row>
    <row r="25" spans="1:10">
      <c r="A25" s="74"/>
      <c r="B25" s="54"/>
      <c r="C25" s="77"/>
      <c r="D25" s="77"/>
      <c r="E25" s="77"/>
      <c r="F25" s="77"/>
      <c r="G25" s="77"/>
      <c r="H25" s="77"/>
      <c r="I25" s="78"/>
      <c r="J25" s="78"/>
    </row>
    <row r="26" spans="1:10">
      <c r="A26" s="75"/>
      <c r="B26" s="79"/>
      <c r="C26" s="79"/>
      <c r="D26" s="54"/>
      <c r="E26" s="79"/>
      <c r="F26" s="79"/>
      <c r="G26" s="79"/>
      <c r="H26" s="54"/>
      <c r="I26" s="80"/>
      <c r="J26" s="80"/>
    </row>
    <row r="27" spans="1:10">
      <c r="A27" s="74"/>
      <c r="B27" s="79"/>
      <c r="C27" s="79"/>
      <c r="D27" s="54"/>
      <c r="E27" s="79"/>
      <c r="F27" s="79"/>
      <c r="G27" s="79"/>
      <c r="H27" s="54"/>
      <c r="I27" s="81"/>
      <c r="J27" s="81"/>
    </row>
    <row r="28" spans="1:10">
      <c r="B28" s="82"/>
      <c r="C28" s="82"/>
      <c r="D28" s="83"/>
      <c r="E28" s="79"/>
      <c r="F28" s="79"/>
      <c r="G28" s="79"/>
      <c r="H28" s="54"/>
      <c r="I28" s="84"/>
      <c r="J28" s="85"/>
    </row>
    <row r="29" spans="1:10">
      <c r="B29" s="86"/>
      <c r="C29" s="86"/>
      <c r="D29" s="87"/>
      <c r="E29" s="88"/>
      <c r="F29" s="88"/>
      <c r="G29" s="88"/>
      <c r="H29" s="89"/>
      <c r="I29" s="80"/>
      <c r="J29" s="80"/>
    </row>
    <row r="30" spans="1:10">
      <c r="D30" s="9"/>
      <c r="H30" s="9"/>
    </row>
    <row r="31" spans="1:10">
      <c r="H31" s="9"/>
    </row>
    <row r="32" spans="1:10">
      <c r="C32" s="78"/>
      <c r="D32" s="78"/>
      <c r="E32" s="78"/>
      <c r="F32" s="90"/>
      <c r="G32" s="90"/>
      <c r="H32" s="90"/>
    </row>
    <row r="33" spans="2:8">
      <c r="B33" s="9"/>
      <c r="C33" s="51"/>
      <c r="D33" s="51"/>
      <c r="E33" s="18"/>
      <c r="F33" s="51"/>
      <c r="G33" s="18"/>
      <c r="H33" s="18"/>
    </row>
    <row r="34" spans="2:8">
      <c r="C34" s="78"/>
      <c r="D34" s="78"/>
      <c r="E34" s="78"/>
      <c r="F34" s="90"/>
      <c r="G34" s="90"/>
      <c r="H34" s="90"/>
    </row>
    <row r="35" spans="2:8">
      <c r="B35" s="9"/>
      <c r="C35" s="51"/>
      <c r="D35" s="51"/>
      <c r="E35" s="18"/>
      <c r="F35" s="51"/>
      <c r="G35" s="18"/>
      <c r="H35" s="18"/>
    </row>
  </sheetData>
  <mergeCells count="1">
    <mergeCell ref="C1:J1"/>
  </mergeCells>
  <hyperlinks>
    <hyperlink ref="A13" r:id="rId1" xr:uid="{0295D3E2-2B1D-45E3-BB54-4EFE1FF6E2BB}"/>
    <hyperlink ref="A14" r:id="rId2" xr:uid="{1CF252F1-2F44-48AC-8224-2A66830E65BD}"/>
    <hyperlink ref="A16" r:id="rId3" xr:uid="{FD38B9D7-2DA8-42C6-BA7C-55434BD96A93}"/>
    <hyperlink ref="A15" r:id="rId4" xr:uid="{D9E01CC6-598A-4242-B958-3318B9E04AFD}"/>
    <hyperlink ref="A12" r:id="rId5" xr:uid="{C680EC69-F9E6-4D9A-AB21-D0036B2145E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7F5AC-52D5-441E-84A9-91CA787CA23A}">
  <dimension ref="A1:L37"/>
  <sheetViews>
    <sheetView workbookViewId="0">
      <selection activeCell="F25" sqref="F25"/>
    </sheetView>
  </sheetViews>
  <sheetFormatPr defaultRowHeight="15"/>
  <cols>
    <col min="1" max="1" width="20" customWidth="1"/>
    <col min="2" max="2" width="13.5703125" customWidth="1"/>
    <col min="3" max="3" width="12.7109375" customWidth="1"/>
    <col min="4" max="4" width="16.28515625" customWidth="1"/>
    <col min="5" max="5" width="17" customWidth="1"/>
    <col min="6" max="6" width="15.7109375" customWidth="1"/>
    <col min="7" max="7" width="14" customWidth="1"/>
    <col min="8" max="8" width="15.140625" customWidth="1"/>
    <col min="9" max="9" width="11.7109375" customWidth="1"/>
    <col min="10" max="10" width="13.28515625" customWidth="1"/>
  </cols>
  <sheetData>
    <row r="1" spans="1:12" ht="15.75" thickBot="1">
      <c r="B1" s="159" t="s">
        <v>42</v>
      </c>
      <c r="C1" s="160"/>
      <c r="D1" s="160"/>
      <c r="E1" s="160"/>
      <c r="F1" s="160"/>
    </row>
    <row r="2" spans="1:12" ht="45">
      <c r="B2" s="55" t="s">
        <v>43</v>
      </c>
      <c r="C2" s="56" t="s">
        <v>44</v>
      </c>
      <c r="D2" s="56" t="s">
        <v>45</v>
      </c>
      <c r="E2" s="56" t="s">
        <v>46</v>
      </c>
      <c r="F2" s="56" t="s">
        <v>47</v>
      </c>
      <c r="G2" s="56" t="s">
        <v>48</v>
      </c>
      <c r="H2" s="56" t="s">
        <v>49</v>
      </c>
      <c r="I2" s="57" t="s">
        <v>8</v>
      </c>
      <c r="J2" s="57" t="s">
        <v>9</v>
      </c>
      <c r="L2" t="s">
        <v>50</v>
      </c>
    </row>
    <row r="3" spans="1:12">
      <c r="A3" s="9" t="s">
        <v>10</v>
      </c>
      <c r="B3" s="58">
        <v>43</v>
      </c>
      <c r="C3" s="58">
        <v>25</v>
      </c>
      <c r="D3" s="55">
        <v>68</v>
      </c>
      <c r="E3" s="58">
        <v>93</v>
      </c>
      <c r="F3" s="58">
        <v>39</v>
      </c>
      <c r="G3" s="58">
        <v>33</v>
      </c>
      <c r="H3" s="55">
        <v>72</v>
      </c>
      <c r="I3" s="91">
        <v>0.29170000000000001</v>
      </c>
      <c r="J3" s="59">
        <v>5.8799999999999998E-2</v>
      </c>
    </row>
    <row r="4" spans="1:12">
      <c r="A4" s="9" t="s">
        <v>11</v>
      </c>
      <c r="B4" s="58">
        <v>2</v>
      </c>
      <c r="C4" s="58">
        <v>2</v>
      </c>
      <c r="D4" s="55">
        <v>4</v>
      </c>
      <c r="E4" s="58" t="s">
        <v>63</v>
      </c>
      <c r="F4" s="61" t="s">
        <v>63</v>
      </c>
      <c r="G4" s="58" t="s">
        <v>63</v>
      </c>
      <c r="H4" s="55" t="s">
        <v>63</v>
      </c>
      <c r="I4" s="55" t="s">
        <v>63</v>
      </c>
      <c r="J4" s="55" t="s">
        <v>63</v>
      </c>
    </row>
    <row r="5" spans="1:12">
      <c r="A5" s="9" t="s">
        <v>51</v>
      </c>
      <c r="B5" s="61">
        <v>140</v>
      </c>
      <c r="C5" s="61">
        <v>27</v>
      </c>
      <c r="D5" s="62">
        <v>167</v>
      </c>
      <c r="E5" s="58">
        <v>51</v>
      </c>
      <c r="F5" s="58">
        <v>34</v>
      </c>
      <c r="G5" s="58">
        <v>22</v>
      </c>
      <c r="H5" s="55">
        <v>56</v>
      </c>
      <c r="I5" s="92">
        <v>9.8000000000000004E-2</v>
      </c>
      <c r="J5" s="93">
        <v>0.66469999999999996</v>
      </c>
    </row>
    <row r="6" spans="1:12">
      <c r="A6" s="9" t="s">
        <v>13</v>
      </c>
      <c r="B6" s="64">
        <v>3731.36</v>
      </c>
      <c r="C6" s="64">
        <v>6201.28</v>
      </c>
      <c r="D6" s="65" t="s">
        <v>64</v>
      </c>
      <c r="E6" s="66">
        <v>5800</v>
      </c>
      <c r="F6" s="66">
        <v>6920.49</v>
      </c>
      <c r="G6" s="66">
        <v>7469.36</v>
      </c>
      <c r="H6" s="67" t="s">
        <v>65</v>
      </c>
      <c r="I6" s="59">
        <v>0.24049999999999999</v>
      </c>
      <c r="J6" s="59">
        <v>0.44869999999999999</v>
      </c>
    </row>
    <row r="7" spans="1:12">
      <c r="B7" s="58"/>
      <c r="C7" s="58"/>
      <c r="D7" s="55"/>
      <c r="E7" s="58"/>
      <c r="F7" s="58"/>
      <c r="G7" s="58"/>
      <c r="H7" s="55"/>
      <c r="I7" s="58"/>
      <c r="J7" s="58"/>
    </row>
    <row r="8" spans="1:12">
      <c r="B8" s="58"/>
      <c r="C8" s="58"/>
      <c r="D8" s="55"/>
      <c r="E8" s="58"/>
      <c r="F8" s="58"/>
      <c r="G8" s="58"/>
      <c r="H8" s="58"/>
      <c r="I8" s="58"/>
      <c r="J8" s="58"/>
    </row>
    <row r="9" spans="1:12" ht="45">
      <c r="A9" s="9" t="s">
        <v>16</v>
      </c>
      <c r="B9" s="68"/>
      <c r="C9" s="70" t="s">
        <v>54</v>
      </c>
      <c r="D9" s="57" t="s">
        <v>15</v>
      </c>
      <c r="E9" s="57" t="s">
        <v>55</v>
      </c>
      <c r="F9" s="71"/>
      <c r="G9" s="71"/>
      <c r="H9" s="71"/>
      <c r="I9" s="68"/>
      <c r="J9" s="68"/>
    </row>
    <row r="10" spans="1:12">
      <c r="A10" s="9"/>
      <c r="B10" s="69" t="s">
        <v>16</v>
      </c>
      <c r="C10" s="72">
        <v>1874615</v>
      </c>
      <c r="D10" s="72">
        <v>621083.43000000005</v>
      </c>
      <c r="E10" s="73">
        <v>0.33129999999999998</v>
      </c>
      <c r="F10" s="72"/>
      <c r="G10" s="73"/>
      <c r="H10" s="73"/>
      <c r="I10" s="68"/>
      <c r="J10" s="68"/>
    </row>
    <row r="12" spans="1:12">
      <c r="A12" s="74" t="s">
        <v>66</v>
      </c>
    </row>
    <row r="13" spans="1:12">
      <c r="A13" s="75" t="s">
        <v>57</v>
      </c>
    </row>
    <row r="14" spans="1:12">
      <c r="A14" s="75" t="s">
        <v>58</v>
      </c>
    </row>
    <row r="15" spans="1:12">
      <c r="A15" s="75" t="s">
        <v>59</v>
      </c>
    </row>
    <row r="16" spans="1:12">
      <c r="A16" s="75" t="s">
        <v>67</v>
      </c>
    </row>
    <row r="21" spans="1:11">
      <c r="A21" t="s">
        <v>61</v>
      </c>
    </row>
    <row r="22" spans="1:11">
      <c r="A22" t="s">
        <v>68</v>
      </c>
    </row>
    <row r="26" spans="1:11">
      <c r="A26" s="74"/>
    </row>
    <row r="27" spans="1:11">
      <c r="A27" s="74"/>
    </row>
    <row r="28" spans="1:11">
      <c r="A28" s="74"/>
      <c r="B28" s="54"/>
      <c r="C28" s="163"/>
      <c r="D28" s="163"/>
      <c r="E28" s="163"/>
      <c r="F28" s="163"/>
      <c r="G28" s="163"/>
    </row>
    <row r="29" spans="1:11">
      <c r="A29" s="74"/>
      <c r="C29" s="54"/>
      <c r="D29" s="77"/>
      <c r="E29" s="77"/>
      <c r="F29" s="77"/>
      <c r="G29" s="77"/>
      <c r="H29" s="77"/>
      <c r="I29" s="77"/>
      <c r="J29" s="78"/>
      <c r="K29" s="78"/>
    </row>
    <row r="30" spans="1:11">
      <c r="C30" s="79"/>
      <c r="D30" s="79"/>
      <c r="E30" s="54"/>
      <c r="F30" s="79"/>
      <c r="G30" s="79"/>
      <c r="H30" s="79"/>
      <c r="I30" s="54"/>
      <c r="J30" s="94"/>
      <c r="K30" s="80"/>
    </row>
    <row r="31" spans="1:11">
      <c r="B31" s="95"/>
      <c r="C31" s="79"/>
      <c r="D31" s="79"/>
      <c r="E31" s="54"/>
      <c r="F31" s="79"/>
      <c r="G31" s="82"/>
      <c r="H31" s="79"/>
      <c r="I31" s="54"/>
      <c r="J31" s="54"/>
      <c r="K31" s="54"/>
    </row>
    <row r="32" spans="1:11">
      <c r="B32" s="96"/>
      <c r="C32" s="82"/>
      <c r="D32" s="82"/>
      <c r="E32" s="83"/>
      <c r="F32" s="79"/>
      <c r="G32" s="79"/>
      <c r="H32" s="79"/>
      <c r="I32" s="54"/>
      <c r="J32" s="84"/>
      <c r="K32" s="85"/>
    </row>
    <row r="33" spans="2:11">
      <c r="C33" s="86"/>
      <c r="D33" s="86"/>
      <c r="E33" s="87"/>
      <c r="F33" s="88"/>
      <c r="G33" s="88"/>
      <c r="H33" s="88"/>
      <c r="I33" s="89"/>
      <c r="J33" s="80"/>
      <c r="K33" s="80"/>
    </row>
    <row r="34" spans="2:11">
      <c r="C34" s="79"/>
      <c r="D34" s="79"/>
      <c r="E34" s="54"/>
      <c r="F34" s="79"/>
      <c r="G34" s="79"/>
      <c r="H34" s="79"/>
      <c r="I34" s="54"/>
      <c r="J34" s="79"/>
      <c r="K34" s="79"/>
    </row>
    <row r="35" spans="2:11">
      <c r="C35" s="79"/>
      <c r="D35" s="79"/>
      <c r="E35" s="54"/>
      <c r="F35" s="79"/>
      <c r="G35" s="79"/>
      <c r="H35" s="79"/>
      <c r="I35" s="79"/>
      <c r="J35" s="79"/>
      <c r="K35" s="79"/>
    </row>
    <row r="36" spans="2:11">
      <c r="B36" s="9"/>
      <c r="D36" s="78"/>
      <c r="E36" s="78"/>
      <c r="F36" s="78"/>
      <c r="G36" s="90"/>
      <c r="H36" s="90"/>
      <c r="I36" s="90"/>
    </row>
    <row r="37" spans="2:11">
      <c r="C37" s="9"/>
      <c r="D37" s="51"/>
      <c r="E37" s="51"/>
      <c r="F37" s="18"/>
      <c r="G37" s="51"/>
      <c r="H37" s="18"/>
      <c r="I37" s="18"/>
    </row>
  </sheetData>
  <mergeCells count="2">
    <mergeCell ref="B1:F1"/>
    <mergeCell ref="C28:G28"/>
  </mergeCells>
  <hyperlinks>
    <hyperlink ref="A13" r:id="rId1" xr:uid="{1D66F712-59CC-4671-867C-E8EF397C0D06}"/>
    <hyperlink ref="A14" r:id="rId2" xr:uid="{D678EEBA-9B21-427C-A7E8-6F6F37A11090}"/>
    <hyperlink ref="A15" r:id="rId3" xr:uid="{37F7353A-7F0C-45D5-9004-F976535D0B37}"/>
    <hyperlink ref="A16" r:id="rId4" xr:uid="{AB7CFD87-FC0C-4AEA-BA2F-13D0DE408077}"/>
    <hyperlink ref="A12" r:id="rId5" xr:uid="{45A4634A-2202-43D8-B969-A5D1563A632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85F6-D172-49C9-A73A-B80611A870D2}">
  <dimension ref="A1:L38"/>
  <sheetViews>
    <sheetView workbookViewId="0">
      <selection activeCell="F23" sqref="F23"/>
    </sheetView>
  </sheetViews>
  <sheetFormatPr defaultRowHeight="15"/>
  <cols>
    <col min="1" max="1" width="18.28515625" customWidth="1"/>
    <col min="2" max="2" width="12.85546875" customWidth="1"/>
    <col min="3" max="3" width="11.7109375" customWidth="1"/>
    <col min="4" max="4" width="15.7109375" customWidth="1"/>
    <col min="5" max="5" width="12.28515625" customWidth="1"/>
    <col min="6" max="6" width="12.5703125" customWidth="1"/>
    <col min="7" max="7" width="14.7109375" customWidth="1"/>
    <col min="8" max="8" width="17" customWidth="1"/>
    <col min="9" max="9" width="12.42578125" customWidth="1"/>
    <col min="10" max="10" width="15.7109375" customWidth="1"/>
  </cols>
  <sheetData>
    <row r="1" spans="1:12" ht="15.75" thickBot="1">
      <c r="B1" s="159" t="s">
        <v>40</v>
      </c>
      <c r="C1" s="160"/>
      <c r="D1" s="160"/>
      <c r="E1" s="160"/>
      <c r="F1" s="160"/>
    </row>
    <row r="2" spans="1:12" ht="45">
      <c r="B2" s="55" t="s">
        <v>43</v>
      </c>
      <c r="C2" s="56" t="s">
        <v>44</v>
      </c>
      <c r="D2" s="56" t="s">
        <v>45</v>
      </c>
      <c r="E2" s="56" t="s">
        <v>46</v>
      </c>
      <c r="F2" s="56" t="s">
        <v>47</v>
      </c>
      <c r="G2" s="56" t="s">
        <v>48</v>
      </c>
      <c r="H2" s="56" t="s">
        <v>49</v>
      </c>
      <c r="I2" s="57" t="s">
        <v>8</v>
      </c>
      <c r="J2" s="57" t="s">
        <v>9</v>
      </c>
      <c r="L2" t="s">
        <v>50</v>
      </c>
    </row>
    <row r="3" spans="1:12">
      <c r="A3" s="9" t="s">
        <v>10</v>
      </c>
      <c r="B3" s="58">
        <v>21</v>
      </c>
      <c r="C3" s="58">
        <v>12</v>
      </c>
      <c r="D3" s="55">
        <v>33</v>
      </c>
      <c r="E3" s="58">
        <v>54</v>
      </c>
      <c r="F3" s="58">
        <v>39</v>
      </c>
      <c r="G3" s="58">
        <v>6</v>
      </c>
      <c r="H3" s="55">
        <v>45</v>
      </c>
      <c r="I3" s="91">
        <v>0.16669999999999999</v>
      </c>
      <c r="J3" s="59">
        <v>0.36359999999999998</v>
      </c>
    </row>
    <row r="4" spans="1:12">
      <c r="A4" s="9" t="s">
        <v>11</v>
      </c>
      <c r="B4" s="58">
        <v>4</v>
      </c>
      <c r="C4" s="58">
        <v>2</v>
      </c>
      <c r="D4" s="55">
        <v>6</v>
      </c>
      <c r="E4" s="58">
        <v>0</v>
      </c>
      <c r="F4" s="58">
        <v>0</v>
      </c>
      <c r="G4" s="58">
        <v>0</v>
      </c>
      <c r="H4" s="55">
        <v>0</v>
      </c>
      <c r="I4" s="60">
        <v>0</v>
      </c>
      <c r="J4" s="97">
        <v>1</v>
      </c>
    </row>
    <row r="5" spans="1:12">
      <c r="A5" s="9" t="s">
        <v>51</v>
      </c>
      <c r="B5" s="61">
        <v>187</v>
      </c>
      <c r="C5" s="61">
        <v>22</v>
      </c>
      <c r="D5" s="62">
        <v>209</v>
      </c>
      <c r="E5" s="58">
        <v>29</v>
      </c>
      <c r="F5" s="58">
        <v>14</v>
      </c>
      <c r="G5" s="58">
        <v>17</v>
      </c>
      <c r="H5" s="55">
        <v>31</v>
      </c>
      <c r="I5" s="63">
        <v>0.4138</v>
      </c>
      <c r="J5" s="63">
        <v>0.85170000000000001</v>
      </c>
    </row>
    <row r="6" spans="1:12">
      <c r="A6" s="9" t="s">
        <v>13</v>
      </c>
      <c r="B6" s="64">
        <v>8608.7000000000007</v>
      </c>
      <c r="C6" s="64">
        <v>14725.45</v>
      </c>
      <c r="D6" s="65" t="s">
        <v>69</v>
      </c>
      <c r="E6" s="66">
        <v>10000</v>
      </c>
      <c r="F6" s="66">
        <v>14037.51</v>
      </c>
      <c r="G6" s="66">
        <v>9691.83</v>
      </c>
      <c r="H6" s="67" t="s">
        <v>70</v>
      </c>
      <c r="I6" s="59">
        <v>0.1865</v>
      </c>
      <c r="J6" s="59">
        <v>1.6899999999999998E-2</v>
      </c>
    </row>
    <row r="7" spans="1:12">
      <c r="B7" s="58"/>
      <c r="C7" s="58"/>
      <c r="D7" s="55"/>
      <c r="E7" s="58"/>
      <c r="F7" s="58"/>
      <c r="G7" s="58"/>
      <c r="H7" s="55"/>
      <c r="I7" s="58"/>
      <c r="J7" s="58"/>
    </row>
    <row r="8" spans="1:12">
      <c r="B8" s="58"/>
      <c r="C8" s="58"/>
      <c r="D8" s="55"/>
      <c r="E8" s="58"/>
      <c r="F8" s="58"/>
      <c r="G8" s="58"/>
      <c r="H8" s="58"/>
      <c r="I8" s="58"/>
      <c r="J8" s="58"/>
    </row>
    <row r="9" spans="1:12" ht="45">
      <c r="A9" s="9" t="s">
        <v>16</v>
      </c>
      <c r="B9" s="68"/>
      <c r="C9" s="70" t="s">
        <v>54</v>
      </c>
      <c r="D9" s="57" t="s">
        <v>15</v>
      </c>
      <c r="E9" s="57" t="s">
        <v>55</v>
      </c>
      <c r="F9" s="71"/>
      <c r="G9" s="71"/>
      <c r="H9" s="71"/>
      <c r="I9" s="68"/>
      <c r="J9" s="68"/>
    </row>
    <row r="10" spans="1:12">
      <c r="B10" s="69" t="s">
        <v>16</v>
      </c>
      <c r="C10" s="72">
        <v>952460</v>
      </c>
      <c r="D10" s="72">
        <v>264358.96000000002</v>
      </c>
      <c r="E10" s="73">
        <v>0.27760000000000001</v>
      </c>
      <c r="F10" s="72"/>
      <c r="G10" s="73"/>
      <c r="H10" s="73"/>
      <c r="I10" s="68"/>
      <c r="J10" s="68"/>
    </row>
    <row r="11" spans="1:12">
      <c r="A11" s="74" t="s">
        <v>71</v>
      </c>
      <c r="B11" s="9"/>
      <c r="C11" s="51"/>
      <c r="D11" s="51"/>
      <c r="E11" s="18"/>
      <c r="F11" s="51"/>
      <c r="G11" s="18"/>
      <c r="H11" s="18"/>
    </row>
    <row r="12" spans="1:12">
      <c r="A12" s="74" t="s">
        <v>72</v>
      </c>
    </row>
    <row r="13" spans="1:12">
      <c r="A13" s="75" t="s">
        <v>57</v>
      </c>
    </row>
    <row r="14" spans="1:12">
      <c r="A14" s="75" t="s">
        <v>58</v>
      </c>
    </row>
    <row r="15" spans="1:12">
      <c r="A15" s="75" t="s">
        <v>59</v>
      </c>
    </row>
    <row r="16" spans="1:12">
      <c r="A16" s="75" t="s">
        <v>67</v>
      </c>
    </row>
    <row r="19" spans="1:11">
      <c r="A19" t="s">
        <v>61</v>
      </c>
    </row>
    <row r="20" spans="1:11">
      <c r="A20" t="s">
        <v>73</v>
      </c>
    </row>
    <row r="23" spans="1:11">
      <c r="A23" s="74"/>
    </row>
    <row r="24" spans="1:11">
      <c r="A24" s="74"/>
    </row>
    <row r="25" spans="1:11">
      <c r="A25" s="74"/>
    </row>
    <row r="26" spans="1:11">
      <c r="A26" s="74"/>
      <c r="B26" s="54"/>
      <c r="C26" s="77"/>
      <c r="D26" s="77"/>
      <c r="E26" s="77"/>
      <c r="F26" s="77"/>
      <c r="G26" s="77"/>
      <c r="H26" s="77"/>
      <c r="I26" s="78"/>
      <c r="J26" s="78"/>
    </row>
    <row r="27" spans="1:11">
      <c r="I27" s="98"/>
      <c r="J27" s="98"/>
    </row>
    <row r="28" spans="1:11">
      <c r="I28" s="99"/>
      <c r="J28" s="99"/>
    </row>
    <row r="29" spans="1:11">
      <c r="B29" s="95"/>
      <c r="C29" s="163"/>
      <c r="D29" s="163"/>
      <c r="E29" s="163"/>
      <c r="F29" s="163"/>
      <c r="G29" s="163"/>
    </row>
    <row r="30" spans="1:11">
      <c r="B30" s="96"/>
      <c r="C30" s="54"/>
      <c r="D30" s="77"/>
      <c r="E30" s="77"/>
      <c r="F30" s="77"/>
      <c r="G30" s="77"/>
      <c r="H30" s="77"/>
      <c r="I30" s="77"/>
      <c r="J30" s="78"/>
      <c r="K30" s="78"/>
    </row>
    <row r="31" spans="1:11">
      <c r="C31" s="79"/>
      <c r="D31" s="79"/>
      <c r="E31" s="54"/>
      <c r="F31" s="79"/>
      <c r="G31" s="79"/>
      <c r="H31" s="79"/>
      <c r="I31" s="54"/>
      <c r="J31" s="94"/>
      <c r="K31" s="80"/>
    </row>
    <row r="32" spans="1:11">
      <c r="C32" s="79"/>
      <c r="D32" s="79"/>
      <c r="E32" s="54"/>
      <c r="F32" s="79"/>
      <c r="G32" s="79"/>
      <c r="H32" s="79"/>
      <c r="I32" s="54"/>
      <c r="J32" s="81"/>
      <c r="K32" s="100"/>
    </row>
    <row r="33" spans="2:11">
      <c r="C33" s="82"/>
      <c r="D33" s="82"/>
      <c r="E33" s="83"/>
      <c r="F33" s="79"/>
      <c r="G33" s="79"/>
      <c r="H33" s="79"/>
      <c r="I33" s="54"/>
      <c r="J33" s="84"/>
      <c r="K33" s="85"/>
    </row>
    <row r="34" spans="2:11">
      <c r="B34" s="9"/>
      <c r="C34" s="86"/>
      <c r="D34" s="86"/>
      <c r="E34" s="87"/>
      <c r="F34" s="88"/>
      <c r="G34" s="88"/>
      <c r="H34" s="88"/>
      <c r="I34" s="89"/>
      <c r="J34" s="80"/>
      <c r="K34" s="80"/>
    </row>
    <row r="35" spans="2:11">
      <c r="C35" s="79"/>
      <c r="D35" s="79"/>
      <c r="E35" s="54"/>
      <c r="F35" s="79"/>
      <c r="G35" s="79"/>
      <c r="H35" s="79"/>
      <c r="I35" s="54"/>
      <c r="J35" s="79"/>
      <c r="K35" s="79"/>
    </row>
    <row r="36" spans="2:11">
      <c r="C36" s="79"/>
      <c r="D36" s="79"/>
      <c r="E36" s="54"/>
      <c r="F36" s="79"/>
      <c r="G36" s="79"/>
      <c r="H36" s="79"/>
      <c r="I36" s="79"/>
      <c r="J36" s="79"/>
      <c r="K36" s="79"/>
    </row>
    <row r="37" spans="2:11">
      <c r="D37" s="78"/>
      <c r="E37" s="78"/>
      <c r="F37" s="78"/>
      <c r="G37" s="90"/>
      <c r="H37" s="90"/>
      <c r="I37" s="90"/>
    </row>
    <row r="38" spans="2:11">
      <c r="C38" s="9"/>
      <c r="D38" s="51"/>
      <c r="E38" s="51"/>
      <c r="F38" s="18"/>
      <c r="G38" s="51"/>
      <c r="H38" s="18"/>
      <c r="I38" s="18"/>
    </row>
  </sheetData>
  <mergeCells count="2">
    <mergeCell ref="B1:F1"/>
    <mergeCell ref="C29:G29"/>
  </mergeCells>
  <hyperlinks>
    <hyperlink ref="A13" r:id="rId1" xr:uid="{E498DC3C-DF9F-41DE-A866-9D593771368F}"/>
    <hyperlink ref="A14" r:id="rId2" xr:uid="{AA48673F-97E9-4F5F-9F55-D5A1CE3F1A80}"/>
    <hyperlink ref="A15" r:id="rId3" xr:uid="{A0155A03-6B30-4286-A82F-31D5210C4366}"/>
    <hyperlink ref="A16" r:id="rId4" xr:uid="{FD4ACF58-6740-4DAB-A712-FC79AC63CFB9}"/>
    <hyperlink ref="A12" r:id="rId5" xr:uid="{B617D41B-BBB1-4510-A1AF-520B23A4423E}"/>
    <hyperlink ref="A11" r:id="rId6" xr:uid="{5B48CB11-374F-4BDF-B22A-9534C900B9D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BB95-F141-4525-8F1C-EF574B70085F}">
  <dimension ref="A1:F39"/>
  <sheetViews>
    <sheetView workbookViewId="0">
      <selection activeCell="B23" sqref="B23"/>
    </sheetView>
  </sheetViews>
  <sheetFormatPr defaultRowHeight="15"/>
  <cols>
    <col min="1" max="1" width="16.42578125" customWidth="1"/>
    <col min="2" max="3" width="12.7109375" bestFit="1" customWidth="1"/>
    <col min="4" max="4" width="10" customWidth="1"/>
    <col min="5" max="5" width="11.42578125" customWidth="1"/>
    <col min="6" max="6" width="12.7109375" customWidth="1"/>
  </cols>
  <sheetData>
    <row r="1" spans="1:6" ht="15.75" thickBot="1">
      <c r="A1" s="9" t="s">
        <v>74</v>
      </c>
      <c r="B1" s="159" t="s">
        <v>75</v>
      </c>
      <c r="C1" s="160"/>
      <c r="D1" s="160"/>
      <c r="E1" s="160"/>
      <c r="F1" s="160"/>
    </row>
    <row r="2" spans="1:6" ht="45">
      <c r="B2" s="101" t="s">
        <v>76</v>
      </c>
      <c r="C2" s="102" t="s">
        <v>77</v>
      </c>
      <c r="D2" s="102" t="s">
        <v>78</v>
      </c>
      <c r="E2" s="102" t="s">
        <v>8</v>
      </c>
      <c r="F2" s="102" t="s">
        <v>9</v>
      </c>
    </row>
    <row r="3" spans="1:6">
      <c r="A3" s="9" t="s">
        <v>10</v>
      </c>
      <c r="B3" s="22"/>
    </row>
    <row r="4" spans="1:6">
      <c r="A4" s="9" t="s">
        <v>79</v>
      </c>
      <c r="B4" s="22"/>
    </row>
    <row r="5" spans="1:6">
      <c r="A5" s="9" t="s">
        <v>51</v>
      </c>
      <c r="B5" s="22"/>
    </row>
    <row r="6" spans="1:6">
      <c r="A6" s="9" t="s">
        <v>80</v>
      </c>
      <c r="B6" s="22"/>
    </row>
    <row r="7" spans="1:6">
      <c r="B7" s="22"/>
    </row>
    <row r="8" spans="1:6" ht="45">
      <c r="B8" s="103" t="s">
        <v>54</v>
      </c>
      <c r="C8" s="104" t="s">
        <v>15</v>
      </c>
      <c r="D8" s="104" t="s">
        <v>55</v>
      </c>
      <c r="E8" s="52"/>
      <c r="F8" s="52"/>
    </row>
    <row r="9" spans="1:6">
      <c r="A9" s="9" t="s">
        <v>16</v>
      </c>
      <c r="B9" s="22"/>
    </row>
    <row r="10" spans="1:6">
      <c r="B10" t="s">
        <v>81</v>
      </c>
    </row>
    <row r="12" spans="1:6">
      <c r="A12" s="9" t="s">
        <v>82</v>
      </c>
      <c r="B12" t="s">
        <v>88</v>
      </c>
    </row>
    <row r="13" spans="1:6" ht="15.75" thickBot="1">
      <c r="A13" s="9"/>
      <c r="B13" s="159" t="s">
        <v>75</v>
      </c>
      <c r="C13" s="160"/>
      <c r="D13" s="160"/>
      <c r="E13" s="160"/>
      <c r="F13" s="160"/>
    </row>
    <row r="14" spans="1:6" ht="45">
      <c r="B14" s="101" t="s">
        <v>76</v>
      </c>
      <c r="C14" s="102" t="s">
        <v>77</v>
      </c>
      <c r="D14" s="102" t="s">
        <v>78</v>
      </c>
      <c r="E14" s="102" t="s">
        <v>8</v>
      </c>
      <c r="F14" s="102" t="s">
        <v>9</v>
      </c>
    </row>
    <row r="15" spans="1:6">
      <c r="A15" s="9" t="s">
        <v>10</v>
      </c>
      <c r="B15" s="105">
        <v>5420</v>
      </c>
      <c r="C15" t="s">
        <v>63</v>
      </c>
      <c r="D15" s="106">
        <v>3888</v>
      </c>
      <c r="E15" t="s">
        <v>63</v>
      </c>
      <c r="F15" t="s">
        <v>63</v>
      </c>
    </row>
    <row r="16" spans="1:6" ht="60">
      <c r="A16" s="107" t="s">
        <v>83</v>
      </c>
      <c r="B16" s="105">
        <v>3445</v>
      </c>
      <c r="C16" t="s">
        <v>63</v>
      </c>
      <c r="D16" s="106">
        <v>4437</v>
      </c>
      <c r="E16" t="s">
        <v>63</v>
      </c>
      <c r="F16" t="s">
        <v>63</v>
      </c>
    </row>
    <row r="17" spans="1:6" ht="32.25" customHeight="1">
      <c r="A17" s="107" t="s">
        <v>84</v>
      </c>
      <c r="B17" s="108">
        <v>0.4511</v>
      </c>
      <c r="C17" s="18">
        <v>0.26</v>
      </c>
      <c r="D17" s="18">
        <v>6.8000000000000005E-2</v>
      </c>
      <c r="E17" s="18">
        <f>D17-C17</f>
        <v>-0.192</v>
      </c>
      <c r="F17" s="18">
        <f>D17-B17</f>
        <v>-0.3831</v>
      </c>
    </row>
    <row r="18" spans="1:6">
      <c r="A18" s="9" t="s">
        <v>85</v>
      </c>
      <c r="B18" s="109">
        <v>7985</v>
      </c>
      <c r="C18" s="110">
        <v>5720</v>
      </c>
      <c r="D18" s="110">
        <v>7586.03</v>
      </c>
      <c r="E18" s="110">
        <f>D18-C18</f>
        <v>1866.0299999999997</v>
      </c>
      <c r="F18" s="110">
        <f>D18-B18</f>
        <v>-398.97000000000025</v>
      </c>
    </row>
    <row r="19" spans="1:6" ht="30">
      <c r="A19" s="107" t="s">
        <v>86</v>
      </c>
      <c r="B19" s="108">
        <v>0.51370000000000005</v>
      </c>
      <c r="C19" s="18">
        <v>0.45</v>
      </c>
      <c r="D19" s="18">
        <v>0.439</v>
      </c>
      <c r="E19" s="18">
        <f>D19-C19</f>
        <v>-1.100000000000001E-2</v>
      </c>
      <c r="F19" s="18">
        <f>D19-B19</f>
        <v>-7.4700000000000044E-2</v>
      </c>
    </row>
    <row r="20" spans="1:6" ht="30">
      <c r="A20" s="107" t="s">
        <v>87</v>
      </c>
      <c r="B20" s="108">
        <v>0.6946</v>
      </c>
      <c r="C20" s="18">
        <v>0.34499999999999997</v>
      </c>
      <c r="D20" s="18">
        <v>0.46379999999999999</v>
      </c>
      <c r="E20" s="18">
        <f>D20-C20</f>
        <v>0.11880000000000002</v>
      </c>
      <c r="F20" s="18">
        <f>D20-B20</f>
        <v>-0.23080000000000001</v>
      </c>
    </row>
    <row r="21" spans="1:6" ht="45">
      <c r="B21" s="103" t="s">
        <v>54</v>
      </c>
      <c r="C21" s="104" t="s">
        <v>15</v>
      </c>
      <c r="D21" s="104" t="s">
        <v>55</v>
      </c>
      <c r="E21" s="52"/>
      <c r="F21" s="52"/>
    </row>
    <row r="22" spans="1:6">
      <c r="A22" s="9" t="s">
        <v>16</v>
      </c>
      <c r="B22" s="109">
        <v>8071579</v>
      </c>
      <c r="C22" s="110">
        <v>3695444.97</v>
      </c>
      <c r="D22" s="18">
        <f>C22/B22</f>
        <v>0.45783420691292254</v>
      </c>
    </row>
    <row r="23" spans="1:6">
      <c r="B23" t="s">
        <v>88</v>
      </c>
    </row>
    <row r="28" spans="1:6">
      <c r="A28" s="9" t="s">
        <v>82</v>
      </c>
      <c r="B28" t="s">
        <v>136</v>
      </c>
    </row>
    <row r="29" spans="1:6" ht="15.75" thickBot="1">
      <c r="A29" s="9"/>
      <c r="B29" s="159" t="s">
        <v>75</v>
      </c>
      <c r="C29" s="160"/>
      <c r="D29" s="160"/>
      <c r="E29" s="160"/>
      <c r="F29" s="160"/>
    </row>
    <row r="30" spans="1:6" ht="60">
      <c r="B30" s="101" t="s">
        <v>76</v>
      </c>
      <c r="C30" s="102" t="s">
        <v>77</v>
      </c>
      <c r="D30" s="102" t="s">
        <v>78</v>
      </c>
      <c r="E30" s="102" t="s">
        <v>8</v>
      </c>
      <c r="F30" s="102" t="s">
        <v>9</v>
      </c>
    </row>
    <row r="31" spans="1:6">
      <c r="A31" s="9" t="s">
        <v>10</v>
      </c>
      <c r="B31" s="105">
        <v>5420</v>
      </c>
      <c r="C31" t="s">
        <v>63</v>
      </c>
      <c r="D31" s="106">
        <v>3556</v>
      </c>
      <c r="E31" t="s">
        <v>63</v>
      </c>
      <c r="F31" t="s">
        <v>63</v>
      </c>
    </row>
    <row r="32" spans="1:6" ht="60">
      <c r="A32" s="107" t="s">
        <v>83</v>
      </c>
      <c r="B32" s="105">
        <v>3445</v>
      </c>
      <c r="C32" t="s">
        <v>63</v>
      </c>
      <c r="D32" s="106">
        <v>4437</v>
      </c>
      <c r="E32" t="s">
        <v>63</v>
      </c>
      <c r="F32" t="s">
        <v>63</v>
      </c>
    </row>
    <row r="33" spans="1:6" ht="30">
      <c r="A33" s="107" t="s">
        <v>84</v>
      </c>
      <c r="B33" s="108">
        <v>0.4511</v>
      </c>
      <c r="C33" s="18">
        <v>0.26</v>
      </c>
      <c r="D33" s="18">
        <v>5.0099999999999999E-2</v>
      </c>
      <c r="E33" s="18">
        <f>D33-C33</f>
        <v>-0.2099</v>
      </c>
      <c r="F33" s="18">
        <f>D33-B33</f>
        <v>-0.40100000000000002</v>
      </c>
    </row>
    <row r="34" spans="1:6">
      <c r="A34" s="9" t="s">
        <v>85</v>
      </c>
      <c r="B34" s="109">
        <v>7985</v>
      </c>
      <c r="C34" s="110">
        <v>5720</v>
      </c>
      <c r="D34" s="110">
        <v>7280</v>
      </c>
      <c r="E34" s="110">
        <f>D34-C34</f>
        <v>1560</v>
      </c>
      <c r="F34" s="110">
        <f>D34-B34</f>
        <v>-705</v>
      </c>
    </row>
    <row r="35" spans="1:6" ht="30">
      <c r="A35" s="107" t="s">
        <v>86</v>
      </c>
      <c r="B35" s="108">
        <v>0.51370000000000005</v>
      </c>
      <c r="C35" s="18">
        <v>0.45</v>
      </c>
      <c r="D35" s="18">
        <v>0.30990000000000001</v>
      </c>
      <c r="E35" s="18">
        <f>D35-C35</f>
        <v>-0.1401</v>
      </c>
      <c r="F35" s="18">
        <f>D35-B35</f>
        <v>-0.20380000000000004</v>
      </c>
    </row>
    <row r="36" spans="1:6" ht="30">
      <c r="A36" s="107" t="s">
        <v>87</v>
      </c>
      <c r="B36" s="108">
        <v>0.6946</v>
      </c>
      <c r="C36" s="18">
        <v>0.34499999999999997</v>
      </c>
      <c r="D36" s="18">
        <v>0.46379999999999999</v>
      </c>
      <c r="E36" s="18">
        <f>D36-C36</f>
        <v>0.11880000000000002</v>
      </c>
      <c r="F36" s="18">
        <f>D36-B36</f>
        <v>-0.23080000000000001</v>
      </c>
    </row>
    <row r="37" spans="1:6" ht="45">
      <c r="B37" s="103" t="s">
        <v>54</v>
      </c>
      <c r="C37" s="104" t="s">
        <v>15</v>
      </c>
      <c r="D37" s="104" t="s">
        <v>55</v>
      </c>
      <c r="E37" s="52"/>
      <c r="F37" s="52"/>
    </row>
    <row r="38" spans="1:6">
      <c r="A38" s="9" t="s">
        <v>16</v>
      </c>
      <c r="B38" s="109">
        <v>8071579</v>
      </c>
      <c r="C38" s="110">
        <v>2132710.65</v>
      </c>
      <c r="D38" s="18">
        <f>C38/B38</f>
        <v>0.2642247136526818</v>
      </c>
    </row>
    <row r="39" spans="1:6">
      <c r="B39" t="s">
        <v>136</v>
      </c>
    </row>
  </sheetData>
  <mergeCells count="3">
    <mergeCell ref="B1:F1"/>
    <mergeCell ref="B13:F13"/>
    <mergeCell ref="B29:F29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8E003-6714-4565-88FE-7411F9E3FA93}">
  <dimension ref="A1:G14"/>
  <sheetViews>
    <sheetView workbookViewId="0">
      <selection activeCell="I5" sqref="I5"/>
    </sheetView>
  </sheetViews>
  <sheetFormatPr defaultRowHeight="15"/>
  <cols>
    <col min="1" max="1" width="22.5703125" customWidth="1"/>
    <col min="2" max="7" width="18.7109375" customWidth="1"/>
    <col min="8" max="8" width="18" customWidth="1"/>
  </cols>
  <sheetData>
    <row r="1" spans="1:7" ht="15.75" thickBot="1">
      <c r="B1" s="159" t="s">
        <v>89</v>
      </c>
      <c r="C1" s="160"/>
      <c r="D1" s="160"/>
      <c r="E1" s="160"/>
      <c r="F1" s="160"/>
      <c r="G1" s="160"/>
    </row>
    <row r="2" spans="1:7" ht="45">
      <c r="B2" s="111" t="s">
        <v>90</v>
      </c>
      <c r="C2" s="112" t="s">
        <v>77</v>
      </c>
      <c r="D2" s="113" t="s">
        <v>91</v>
      </c>
      <c r="E2" s="114" t="s">
        <v>92</v>
      </c>
      <c r="F2" s="112" t="s">
        <v>8</v>
      </c>
      <c r="G2" s="112" t="s">
        <v>9</v>
      </c>
    </row>
    <row r="3" spans="1:7" ht="60">
      <c r="A3" s="107" t="s">
        <v>93</v>
      </c>
      <c r="B3" s="115">
        <v>27802</v>
      </c>
      <c r="C3" s="116" t="s">
        <v>94</v>
      </c>
      <c r="D3" s="117">
        <v>9737</v>
      </c>
      <c r="E3" s="118">
        <v>8891</v>
      </c>
      <c r="F3" s="116" t="s">
        <v>63</v>
      </c>
      <c r="G3" s="119" t="s">
        <v>63</v>
      </c>
    </row>
    <row r="4" spans="1:7" ht="60">
      <c r="A4" s="107" t="s">
        <v>95</v>
      </c>
      <c r="B4" s="120">
        <v>24154</v>
      </c>
      <c r="C4" s="121" t="s">
        <v>94</v>
      </c>
      <c r="D4" s="122">
        <v>5053</v>
      </c>
      <c r="E4" s="123">
        <v>5555</v>
      </c>
      <c r="F4" s="121" t="s">
        <v>63</v>
      </c>
      <c r="G4" s="124" t="s">
        <v>63</v>
      </c>
    </row>
    <row r="5" spans="1:7" ht="60">
      <c r="A5" s="107" t="s">
        <v>96</v>
      </c>
      <c r="B5" s="125">
        <v>0.72399999999999998</v>
      </c>
      <c r="C5" s="126">
        <v>0.66</v>
      </c>
      <c r="D5" s="126">
        <v>0.69199999999999995</v>
      </c>
      <c r="E5" s="127">
        <v>0.7</v>
      </c>
      <c r="F5" s="128">
        <v>0.06</v>
      </c>
      <c r="G5" s="129">
        <v>-0.01</v>
      </c>
    </row>
    <row r="6" spans="1:7" ht="75">
      <c r="A6" s="107" t="s">
        <v>97</v>
      </c>
      <c r="B6" s="130">
        <v>7670</v>
      </c>
      <c r="C6" s="131">
        <v>5400</v>
      </c>
      <c r="D6" s="131">
        <v>7151</v>
      </c>
      <c r="E6" s="132">
        <v>7681</v>
      </c>
      <c r="F6" s="133">
        <v>0.42</v>
      </c>
      <c r="G6" s="134">
        <v>0.03</v>
      </c>
    </row>
    <row r="7" spans="1:7">
      <c r="B7" s="22"/>
    </row>
    <row r="8" spans="1:7" ht="30">
      <c r="B8" s="103" t="s">
        <v>98</v>
      </c>
      <c r="C8" s="104" t="s">
        <v>99</v>
      </c>
      <c r="D8" s="104" t="s">
        <v>100</v>
      </c>
      <c r="E8" s="104" t="s">
        <v>101</v>
      </c>
      <c r="F8" s="104" t="s">
        <v>102</v>
      </c>
      <c r="G8" s="104" t="s">
        <v>55</v>
      </c>
    </row>
    <row r="9" spans="1:7">
      <c r="A9" s="9" t="s">
        <v>16</v>
      </c>
      <c r="B9" s="135">
        <v>6814792</v>
      </c>
      <c r="C9" s="136">
        <v>1896011.81</v>
      </c>
      <c r="D9" s="137">
        <v>1740608.71</v>
      </c>
      <c r="E9" s="136"/>
      <c r="F9" s="136"/>
      <c r="G9" s="42">
        <f>+(C9+D9+E9+F9)/B9</f>
        <v>0.53363631934767786</v>
      </c>
    </row>
    <row r="12" spans="1:7" ht="64.5" customHeight="1">
      <c r="B12" s="165" t="s">
        <v>103</v>
      </c>
      <c r="C12" s="165"/>
      <c r="D12" s="165"/>
      <c r="E12" s="165"/>
      <c r="F12" s="165"/>
      <c r="G12" s="165"/>
    </row>
    <row r="13" spans="1:7" ht="15" customHeight="1">
      <c r="B13" s="138"/>
      <c r="C13" s="138"/>
      <c r="D13" s="138"/>
      <c r="E13" s="138"/>
      <c r="F13" s="138"/>
      <c r="G13" s="138"/>
    </row>
    <row r="14" spans="1:7" ht="31.5" customHeight="1">
      <c r="B14" s="165" t="s">
        <v>104</v>
      </c>
      <c r="C14" s="165"/>
      <c r="D14" s="165"/>
      <c r="E14" s="165"/>
      <c r="F14" s="165"/>
      <c r="G14" s="165"/>
    </row>
  </sheetData>
  <mergeCells count="3">
    <mergeCell ref="B1:G1"/>
    <mergeCell ref="B12:G12"/>
    <mergeCell ref="B14:G1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447E5-720B-4F7B-B4DA-C259D5065CE4}">
  <dimension ref="A1:F18"/>
  <sheetViews>
    <sheetView showGridLines="0" zoomScale="130" zoomScaleNormal="130" workbookViewId="0">
      <selection activeCell="F6" sqref="F6"/>
    </sheetView>
  </sheetViews>
  <sheetFormatPr defaultRowHeight="15"/>
  <cols>
    <col min="1" max="1" width="32.5703125" customWidth="1"/>
    <col min="2" max="2" width="22.85546875" customWidth="1"/>
    <col min="3" max="3" width="23.42578125" customWidth="1"/>
    <col min="4" max="4" width="19.28515625" customWidth="1"/>
  </cols>
  <sheetData>
    <row r="1" spans="1:6" ht="15.75" customHeight="1">
      <c r="A1" s="166"/>
      <c r="B1" s="166"/>
      <c r="C1" s="166"/>
      <c r="D1" s="166"/>
      <c r="E1" s="166"/>
      <c r="F1" s="166"/>
    </row>
    <row r="2" spans="1:6" ht="81" customHeight="1" thickBot="1">
      <c r="A2" s="166"/>
      <c r="B2" s="166"/>
      <c r="C2" s="166"/>
      <c r="D2" s="166"/>
      <c r="E2" s="166"/>
      <c r="F2" s="166"/>
    </row>
    <row r="3" spans="1:6">
      <c r="A3" s="139"/>
      <c r="B3" s="167" t="s">
        <v>105</v>
      </c>
      <c r="C3" s="168"/>
      <c r="D3" s="169"/>
    </row>
    <row r="4" spans="1:6" ht="30">
      <c r="A4" s="140"/>
      <c r="B4" s="141" t="s">
        <v>106</v>
      </c>
      <c r="C4" s="141" t="s">
        <v>107</v>
      </c>
      <c r="D4" s="142" t="s">
        <v>108</v>
      </c>
    </row>
    <row r="5" spans="1:6">
      <c r="A5" s="143" t="s">
        <v>109</v>
      </c>
      <c r="B5" s="144">
        <v>3586</v>
      </c>
      <c r="C5" s="144">
        <v>2901</v>
      </c>
      <c r="D5" s="145">
        <f>C5/B5-1</f>
        <v>-0.19102063580591189</v>
      </c>
    </row>
    <row r="6" spans="1:6">
      <c r="A6" s="143" t="s">
        <v>110</v>
      </c>
      <c r="B6" s="144">
        <v>1424</v>
      </c>
      <c r="C6" s="144">
        <v>625</v>
      </c>
      <c r="D6" s="145">
        <f>C6/B6-1</f>
        <v>-0.56109550561797761</v>
      </c>
    </row>
    <row r="7" spans="1:6">
      <c r="A7" s="143" t="s">
        <v>111</v>
      </c>
      <c r="B7" s="144">
        <v>855</v>
      </c>
      <c r="C7" s="144">
        <v>543</v>
      </c>
      <c r="D7" s="145">
        <f>C7/B7-1</f>
        <v>-0.36491228070175441</v>
      </c>
    </row>
    <row r="8" spans="1:6" ht="30.75" thickBot="1">
      <c r="A8" s="146" t="s">
        <v>112</v>
      </c>
      <c r="B8" s="147">
        <v>6008</v>
      </c>
      <c r="C8" s="147" t="s">
        <v>113</v>
      </c>
      <c r="D8" s="148"/>
    </row>
    <row r="9" spans="1:6">
      <c r="A9" s="149"/>
      <c r="B9" s="22"/>
      <c r="C9" s="149"/>
      <c r="D9" s="149"/>
    </row>
    <row r="10" spans="1:6" ht="45">
      <c r="A10" s="150"/>
      <c r="B10" s="151" t="s">
        <v>114</v>
      </c>
      <c r="C10" s="151" t="s">
        <v>115</v>
      </c>
      <c r="D10" s="152" t="s">
        <v>116</v>
      </c>
    </row>
    <row r="11" spans="1:6">
      <c r="A11" s="69" t="s">
        <v>16</v>
      </c>
      <c r="B11" s="153">
        <v>23747408</v>
      </c>
      <c r="C11" s="153">
        <v>9710913</v>
      </c>
      <c r="D11" s="154">
        <f>C11/B11</f>
        <v>0.40892517617080565</v>
      </c>
    </row>
    <row r="13" spans="1:6">
      <c r="B13" s="106"/>
    </row>
    <row r="14" spans="1:6" ht="69.75" customHeight="1">
      <c r="A14" s="170" t="s">
        <v>117</v>
      </c>
      <c r="B14" s="170"/>
      <c r="C14" s="170"/>
      <c r="D14" s="170"/>
    </row>
    <row r="15" spans="1:6">
      <c r="B15" s="106"/>
    </row>
    <row r="16" spans="1:6">
      <c r="B16" s="155"/>
    </row>
    <row r="17" spans="2:2">
      <c r="B17" s="155"/>
    </row>
    <row r="18" spans="2:2">
      <c r="B18" s="51"/>
    </row>
  </sheetData>
  <mergeCells count="3">
    <mergeCell ref="A1:F2"/>
    <mergeCell ref="B3:D3"/>
    <mergeCell ref="A14:D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Title I Adult (WC)</vt:lpstr>
      <vt:lpstr>Title I DW (WC)</vt:lpstr>
      <vt:lpstr>Title I Youth (WC)</vt:lpstr>
      <vt:lpstr>Title I Adult Q2 (NVWorks)</vt:lpstr>
      <vt:lpstr>Title I Youth Q2 (NVWorks)</vt:lpstr>
      <vt:lpstr>Title I DW Q2 (NVWorks)</vt:lpstr>
      <vt:lpstr>Title II Feb 24 (Adult Ed)</vt:lpstr>
      <vt:lpstr>Title III (WC)</vt:lpstr>
      <vt:lpstr>Title IV (VR)</vt:lpstr>
      <vt:lpstr>DWSS</vt:lpstr>
      <vt:lpstr>'Title I Adult (WC)'!Print_Area</vt:lpstr>
      <vt:lpstr>'Title I DW (WC)'!Print_Area</vt:lpstr>
      <vt:lpstr>'Title I Youth (WC)'!Print_Area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Katelin Gilbertson</cp:lastModifiedBy>
  <cp:revision/>
  <dcterms:created xsi:type="dcterms:W3CDTF">2024-01-29T19:27:51Z</dcterms:created>
  <dcterms:modified xsi:type="dcterms:W3CDTF">2024-01-30T00:38:09Z</dcterms:modified>
  <cp:category/>
  <cp:contentStatus/>
</cp:coreProperties>
</file>