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Brett\Reports\GWIB\"/>
    </mc:Choice>
  </mc:AlternateContent>
  <xr:revisionPtr revIDLastSave="0" documentId="8_{14C23EEF-D3CA-4310-9476-60E2E47483E6}" xr6:coauthVersionLast="47" xr6:coauthVersionMax="47" xr10:uidLastSave="{00000000-0000-0000-0000-000000000000}"/>
  <bookViews>
    <workbookView xWindow="-120" yWindow="-120" windowWidth="29040" windowHeight="15720" xr2:uid="{00513957-2900-480C-B8EF-97BDF61BF370}"/>
  </bookViews>
  <sheets>
    <sheet name="Title I Adult" sheetId="2" r:id="rId1"/>
    <sheet name="Title I DW" sheetId="4" r:id="rId2"/>
    <sheet name="Title I Youth" sheetId="3" r:id="rId3"/>
  </sheets>
  <definedNames>
    <definedName name="_xlnm.Print_Area" localSheetId="0">'Title I Adult'!$A$1:$F$66</definedName>
    <definedName name="_xlnm.Print_Area" localSheetId="1">'Title I DW'!$A$1:$F$66</definedName>
    <definedName name="_xlnm.Print_Area" localSheetId="2">'Title I Youth'!$A$1:$F$66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3" l="1"/>
  <c r="A3" i="4"/>
  <c r="H21" i="2"/>
  <c r="C21" i="2" s="1"/>
  <c r="H21" i="3"/>
  <c r="C21" i="3"/>
  <c r="E53" i="3"/>
  <c r="E40" i="3"/>
  <c r="E53" i="2"/>
  <c r="E40" i="2"/>
  <c r="E40" i="4"/>
  <c r="E53" i="4"/>
  <c r="H14" i="2"/>
  <c r="C14" i="2" s="1"/>
  <c r="E14" i="2" s="1"/>
  <c r="H27" i="2" l="1"/>
  <c r="H40" i="2" s="1"/>
  <c r="H16" i="2"/>
  <c r="H29" i="2"/>
  <c r="D74" i="2"/>
  <c r="D66" i="3" l="1"/>
  <c r="C14" i="3"/>
  <c r="B21" i="3"/>
  <c r="B21" i="4"/>
  <c r="B21" i="2"/>
  <c r="E14" i="3" l="1"/>
  <c r="C27" i="3"/>
  <c r="E27" i="3" s="1"/>
  <c r="C22" i="4"/>
  <c r="C23" i="4" s="1"/>
  <c r="C24" i="4"/>
  <c r="D21" i="3"/>
  <c r="D21" i="4"/>
  <c r="C21" i="4" s="1"/>
  <c r="D21" i="2"/>
  <c r="C27" i="2" l="1"/>
  <c r="E27" i="2" s="1"/>
  <c r="C66" i="3"/>
  <c r="E66" i="3" s="1"/>
  <c r="D62" i="3"/>
  <c r="D63" i="3" s="1"/>
  <c r="B62" i="3"/>
  <c r="B63" i="3" s="1"/>
  <c r="D61" i="3"/>
  <c r="B61" i="3"/>
  <c r="D60" i="3"/>
  <c r="B60" i="3"/>
  <c r="D62" i="4"/>
  <c r="B62" i="4"/>
  <c r="B63" i="4" s="1"/>
  <c r="D61" i="4"/>
  <c r="B61" i="4"/>
  <c r="D60" i="4"/>
  <c r="B62" i="2"/>
  <c r="B63" i="2" s="1"/>
  <c r="B61" i="2"/>
  <c r="B60" i="2"/>
  <c r="D61" i="2"/>
  <c r="D62" i="2"/>
  <c r="D63" i="2" s="1"/>
  <c r="D60" i="2"/>
  <c r="F50" i="3"/>
  <c r="E50" i="3"/>
  <c r="F49" i="3"/>
  <c r="F48" i="3"/>
  <c r="E49" i="3"/>
  <c r="F47" i="3"/>
  <c r="E47" i="3"/>
  <c r="F37" i="3"/>
  <c r="E37" i="3"/>
  <c r="F36" i="3"/>
  <c r="F35" i="3"/>
  <c r="E36" i="3"/>
  <c r="F34" i="3"/>
  <c r="E34" i="3"/>
  <c r="F50" i="4"/>
  <c r="E50" i="4"/>
  <c r="F49" i="4"/>
  <c r="F48" i="4"/>
  <c r="E49" i="4"/>
  <c r="E47" i="4"/>
  <c r="F47" i="4"/>
  <c r="F37" i="4"/>
  <c r="E37" i="4"/>
  <c r="F36" i="4"/>
  <c r="F35" i="4"/>
  <c r="E35" i="4"/>
  <c r="E34" i="4"/>
  <c r="F34" i="4"/>
  <c r="H55" i="2"/>
  <c r="F50" i="2"/>
  <c r="E50" i="2"/>
  <c r="F49" i="2"/>
  <c r="F48" i="2"/>
  <c r="E48" i="2"/>
  <c r="F47" i="2"/>
  <c r="E47" i="2"/>
  <c r="H42" i="2"/>
  <c r="F37" i="2"/>
  <c r="E37" i="2"/>
  <c r="F36" i="2"/>
  <c r="E36" i="2"/>
  <c r="F35" i="2"/>
  <c r="E35" i="2"/>
  <c r="F34" i="2"/>
  <c r="E34" i="2"/>
  <c r="F24" i="3"/>
  <c r="C24" i="3"/>
  <c r="E24" i="3" s="1"/>
  <c r="F23" i="3"/>
  <c r="F22" i="3"/>
  <c r="C22" i="3"/>
  <c r="F21" i="3"/>
  <c r="F24" i="4"/>
  <c r="E24" i="4"/>
  <c r="F23" i="4"/>
  <c r="F22" i="4"/>
  <c r="E23" i="4"/>
  <c r="E21" i="4"/>
  <c r="F21" i="4"/>
  <c r="F24" i="2"/>
  <c r="C24" i="2"/>
  <c r="E24" i="2" s="1"/>
  <c r="F23" i="2"/>
  <c r="F22" i="2"/>
  <c r="C22" i="2"/>
  <c r="C23" i="2" s="1"/>
  <c r="F21" i="2"/>
  <c r="F62" i="3" l="1"/>
  <c r="E21" i="3"/>
  <c r="C23" i="3"/>
  <c r="E23" i="2"/>
  <c r="E22" i="2"/>
  <c r="F60" i="2"/>
  <c r="F62" i="2"/>
  <c r="E21" i="2"/>
  <c r="F61" i="2"/>
  <c r="E35" i="3"/>
  <c r="F61" i="3"/>
  <c r="F60" i="3"/>
  <c r="E48" i="4"/>
  <c r="F62" i="4"/>
  <c r="F63" i="3"/>
  <c r="F61" i="4"/>
  <c r="D63" i="4"/>
  <c r="F63" i="2"/>
  <c r="E49" i="2"/>
  <c r="E48" i="3"/>
  <c r="E36" i="4"/>
  <c r="E22" i="3"/>
  <c r="E22" i="4"/>
  <c r="C27" i="4"/>
  <c r="L27" i="2" l="1"/>
  <c r="E27" i="4"/>
  <c r="E23" i="3"/>
  <c r="D66" i="2"/>
  <c r="C66" i="2"/>
  <c r="C14" i="4"/>
  <c r="D66" i="4"/>
  <c r="F63" i="4"/>
  <c r="E66" i="2" l="1"/>
  <c r="D69" i="2"/>
  <c r="D75" i="2" s="1"/>
  <c r="L14" i="2"/>
  <c r="E14" i="4"/>
  <c r="C66" i="4"/>
  <c r="E66" i="4" s="1"/>
  <c r="C11" i="4"/>
  <c r="C11" i="2"/>
  <c r="E11" i="2" s="1"/>
  <c r="C11" i="3"/>
  <c r="C9" i="3"/>
  <c r="C10" i="3" s="1"/>
  <c r="C62" i="3" s="1"/>
  <c r="F9" i="3"/>
  <c r="F10" i="3"/>
  <c r="E11" i="3"/>
  <c r="F11" i="3"/>
  <c r="C8" i="4"/>
  <c r="C60" i="4" s="1"/>
  <c r="E60" i="4" s="1"/>
  <c r="C9" i="4"/>
  <c r="C61" i="4" s="1"/>
  <c r="E61" i="4" s="1"/>
  <c r="F11" i="4"/>
  <c r="E11" i="4"/>
  <c r="F10" i="4"/>
  <c r="F9" i="4"/>
  <c r="F11" i="2"/>
  <c r="F9" i="2"/>
  <c r="F10" i="2"/>
  <c r="C9" i="2"/>
  <c r="C61" i="2" s="1"/>
  <c r="E61" i="2" s="1"/>
  <c r="C63" i="3" l="1"/>
  <c r="E63" i="3" s="1"/>
  <c r="E62" i="3"/>
  <c r="E10" i="3"/>
  <c r="E9" i="3"/>
  <c r="C61" i="3"/>
  <c r="E61" i="3" s="1"/>
  <c r="E9" i="4"/>
  <c r="C10" i="4"/>
  <c r="E8" i="4"/>
  <c r="C10" i="2"/>
  <c r="E9" i="2"/>
  <c r="C8" i="3"/>
  <c r="F8" i="3"/>
  <c r="F8" i="2"/>
  <c r="C8" i="2"/>
  <c r="C60" i="2" s="1"/>
  <c r="E60" i="2" s="1"/>
  <c r="E8" i="3" l="1"/>
  <c r="C60" i="3"/>
  <c r="E60" i="3" s="1"/>
  <c r="E10" i="4"/>
  <c r="C62" i="4"/>
  <c r="E8" i="2"/>
  <c r="C62" i="2"/>
  <c r="E62" i="2" s="1"/>
  <c r="E10" i="2"/>
  <c r="B8" i="4"/>
  <c r="C63" i="2" l="1"/>
  <c r="E63" i="2" s="1"/>
  <c r="B60" i="4"/>
  <c r="F60" i="4" s="1"/>
  <c r="F8" i="4"/>
  <c r="C63" i="4"/>
  <c r="E63" i="4" s="1"/>
  <c r="E62" i="4"/>
</calcChain>
</file>

<file path=xl/sharedStrings.xml><?xml version="1.0" encoding="utf-8"?>
<sst xmlns="http://schemas.openxmlformats.org/spreadsheetml/2006/main" count="244" uniqueCount="43">
  <si>
    <t>Enrolled</t>
  </si>
  <si>
    <t>Title I Adult</t>
  </si>
  <si>
    <t>Title I Youth</t>
  </si>
  <si>
    <t>Title I Dislocated Workers</t>
  </si>
  <si>
    <t>WIOA Funding Expensed</t>
  </si>
  <si>
    <t xml:space="preserve">% Difference from target </t>
  </si>
  <si>
    <t>% Difference from last year</t>
  </si>
  <si>
    <t>Amount</t>
  </si>
  <si>
    <t>Exited</t>
  </si>
  <si>
    <t>Med Quarterly Wage</t>
  </si>
  <si>
    <t>Match</t>
  </si>
  <si>
    <t>Quarterly This Year Actual</t>
  </si>
  <si>
    <t>Quarterly Last year Actual</t>
  </si>
  <si>
    <t>Quarterly Current Target</t>
  </si>
  <si>
    <t>Employed in 2nd Quarter</t>
  </si>
  <si>
    <t>Q1</t>
  </si>
  <si>
    <t>Q2</t>
  </si>
  <si>
    <t>Q3</t>
  </si>
  <si>
    <t>Q4</t>
  </si>
  <si>
    <t>Year-to-Date</t>
  </si>
  <si>
    <t>Total</t>
  </si>
  <si>
    <t>Youth Contracts</t>
  </si>
  <si>
    <t>ADW Contracts</t>
  </si>
  <si>
    <t>OS</t>
  </si>
  <si>
    <t>WC</t>
  </si>
  <si>
    <t>Variance</t>
  </si>
  <si>
    <t>Total Source</t>
  </si>
  <si>
    <t>WIOA Funding Target</t>
  </si>
  <si>
    <t>July - September 2022 Actual</t>
  </si>
  <si>
    <t>July - September 2023 Target</t>
  </si>
  <si>
    <t>July - September 2023 Actual</t>
  </si>
  <si>
    <t>October - December 2022 Actual</t>
  </si>
  <si>
    <t>October - December Target 2023</t>
  </si>
  <si>
    <t>October - December 2023 Actual</t>
  </si>
  <si>
    <t>January - March 2023 Actual</t>
  </si>
  <si>
    <t>January - March 2024 Actual</t>
  </si>
  <si>
    <t>January - March 2024 Target</t>
  </si>
  <si>
    <t>April - June 2023 Actual</t>
  </si>
  <si>
    <t>April - June 2024 Target</t>
  </si>
  <si>
    <t>April - June 2024 Actual</t>
  </si>
  <si>
    <t>Workforce Connections</t>
  </si>
  <si>
    <t>GWDB Reporting</t>
  </si>
  <si>
    <t>July 1 through December 31:  PY23 vs. PY22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</si>
</sst>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/>
    <xf numFmtId="0" fontId="0" fillId="0" borderId="8" xfId="0" applyBorder="1"/>
    <xf numFmtId="0" fontId="1" fillId="0" borderId="0" xfId="0" applyFont="1"/>
    <xf numFmtId="9" fontId="0" fillId="0" borderId="0" xfId="2" applyFont="1"/>
    <xf numFmtId="10" fontId="0" fillId="0" borderId="0" xfId="0" applyNumberFormat="1"/>
    <xf numFmtId="164" fontId="0" fillId="0" borderId="0" xfId="1" applyNumberFormat="1" applyFont="1"/>
    <xf numFmtId="165" fontId="0" fillId="0" borderId="0" xfId="3" applyNumberFormat="1" applyFo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164" fontId="0" fillId="0" borderId="1" xfId="1" applyNumberFormat="1" applyFont="1" applyBorder="1"/>
    <xf numFmtId="0" fontId="1" fillId="0" borderId="8" xfId="0" applyFont="1" applyBorder="1" applyAlignment="1">
      <alignment horizontal="center" wrapText="1"/>
    </xf>
    <xf numFmtId="164" fontId="0" fillId="0" borderId="0" xfId="0" applyNumberFormat="1"/>
    <xf numFmtId="4" fontId="0" fillId="0" borderId="0" xfId="0" applyNumberFormat="1"/>
    <xf numFmtId="44" fontId="0" fillId="0" borderId="0" xfId="0" applyNumberForma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0" xfId="0" applyFill="1"/>
    <xf numFmtId="0" fontId="0" fillId="2" borderId="1" xfId="0" applyFill="1" applyBorder="1"/>
    <xf numFmtId="164" fontId="0" fillId="2" borderId="1" xfId="1" applyNumberFormat="1" applyFont="1" applyFill="1" applyBorder="1"/>
    <xf numFmtId="164" fontId="0" fillId="2" borderId="0" xfId="1" applyNumberFormat="1" applyFont="1" applyFill="1"/>
    <xf numFmtId="164" fontId="0" fillId="0" borderId="0" xfId="1" applyNumberFormat="1" applyFont="1" applyFill="1"/>
    <xf numFmtId="1" fontId="0" fillId="0" borderId="0" xfId="0" applyNumberFormat="1" applyFill="1"/>
    <xf numFmtId="0" fontId="0" fillId="0" borderId="0" xfId="0" applyFill="1"/>
    <xf numFmtId="165" fontId="0" fillId="0" borderId="0" xfId="3" applyNumberFormat="1" applyFont="1" applyFill="1"/>
    <xf numFmtId="0" fontId="0" fillId="0" borderId="1" xfId="0" applyFill="1" applyBorder="1"/>
    <xf numFmtId="164" fontId="0" fillId="0" borderId="1" xfId="1" applyNumberFormat="1" applyFont="1" applyFill="1" applyBorder="1"/>
    <xf numFmtId="9" fontId="0" fillId="0" borderId="0" xfId="2" applyFont="1" applyFill="1"/>
    <xf numFmtId="165" fontId="0" fillId="0" borderId="1" xfId="3" applyNumberFormat="1" applyFont="1" applyBorder="1"/>
    <xf numFmtId="165" fontId="0" fillId="0" borderId="1" xfId="3" applyNumberFormat="1" applyFont="1" applyFill="1" applyBorder="1"/>
    <xf numFmtId="0" fontId="1" fillId="3" borderId="9" xfId="0" applyFont="1" applyFill="1" applyBorder="1" applyAlignment="1">
      <alignment horizontal="centerContinuous"/>
    </xf>
    <xf numFmtId="0" fontId="1" fillId="3" borderId="10" xfId="0" applyFont="1" applyFill="1" applyBorder="1" applyAlignment="1">
      <alignment horizontal="centerContinuous"/>
    </xf>
    <xf numFmtId="0" fontId="1" fillId="3" borderId="11" xfId="0" applyFont="1" applyFill="1" applyBorder="1" applyAlignment="1">
      <alignment horizontal="centerContinuous"/>
    </xf>
    <xf numFmtId="0" fontId="0" fillId="0" borderId="0" xfId="0" applyBorder="1"/>
    <xf numFmtId="164" fontId="0" fillId="0" borderId="0" xfId="1" applyNumberFormat="1" applyFont="1" applyFill="1" applyBorder="1"/>
    <xf numFmtId="164" fontId="0" fillId="2" borderId="0" xfId="0" applyNumberFormat="1" applyFill="1" applyBorder="1"/>
    <xf numFmtId="164" fontId="0" fillId="0" borderId="0" xfId="1" applyNumberFormat="1" applyFont="1" applyBorder="1"/>
    <xf numFmtId="164" fontId="0" fillId="2" borderId="0" xfId="1" applyNumberFormat="1" applyFont="1" applyFill="1" applyBorder="1"/>
    <xf numFmtId="9" fontId="0" fillId="0" borderId="13" xfId="2" applyFont="1" applyBorder="1"/>
    <xf numFmtId="9" fontId="0" fillId="0" borderId="14" xfId="2" applyFont="1" applyBorder="1"/>
    <xf numFmtId="9" fontId="0" fillId="0" borderId="0" xfId="2" applyFont="1" applyBorder="1"/>
    <xf numFmtId="9" fontId="0" fillId="0" borderId="15" xfId="2" applyFont="1" applyBorder="1"/>
    <xf numFmtId="0" fontId="0" fillId="0" borderId="15" xfId="0" applyBorder="1"/>
    <xf numFmtId="0" fontId="0" fillId="0" borderId="7" xfId="0" applyBorder="1"/>
    <xf numFmtId="0" fontId="0" fillId="0" borderId="16" xfId="0" applyBorder="1"/>
    <xf numFmtId="165" fontId="0" fillId="0" borderId="12" xfId="3" applyNumberFormat="1" applyFont="1" applyBorder="1"/>
    <xf numFmtId="165" fontId="0" fillId="0" borderId="13" xfId="3" applyNumberFormat="1" applyFont="1" applyBorder="1"/>
    <xf numFmtId="165" fontId="0" fillId="0" borderId="0" xfId="3" applyNumberFormat="1" applyFont="1" applyBorder="1"/>
    <xf numFmtId="164" fontId="0" fillId="0" borderId="8" xfId="0" applyNumberFormat="1" applyFill="1" applyBorder="1"/>
    <xf numFmtId="164" fontId="0" fillId="0" borderId="8" xfId="1" applyNumberFormat="1" applyFont="1" applyBorder="1"/>
    <xf numFmtId="9" fontId="0" fillId="0" borderId="8" xfId="2" applyFont="1" applyBorder="1"/>
    <xf numFmtId="165" fontId="0" fillId="0" borderId="12" xfId="3" applyNumberFormat="1" applyFont="1" applyFill="1" applyBorder="1"/>
    <xf numFmtId="165" fontId="0" fillId="0" borderId="13" xfId="3" applyNumberFormat="1" applyFont="1" applyFill="1" applyBorder="1"/>
    <xf numFmtId="165" fontId="0" fillId="0" borderId="0" xfId="3" applyNumberFormat="1" applyFont="1" applyFill="1" applyBorder="1"/>
    <xf numFmtId="164" fontId="0" fillId="0" borderId="8" xfId="1" applyNumberFormat="1" applyFont="1" applyFill="1" applyBorder="1"/>
    <xf numFmtId="9" fontId="0" fillId="0" borderId="8" xfId="2" applyFont="1" applyFill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Continuous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D5480-85D0-470D-9EFE-1B6F219B3034}">
  <dimension ref="A1:M76"/>
  <sheetViews>
    <sheetView tabSelected="1" topLeftCell="A24" workbookViewId="0">
      <selection activeCell="M65" sqref="M65"/>
    </sheetView>
  </sheetViews>
  <sheetFormatPr defaultRowHeight="15" x14ac:dyDescent="0.25"/>
  <cols>
    <col min="1" max="1" width="23.42578125" bestFit="1" customWidth="1"/>
    <col min="2" max="2" width="13.5703125" customWidth="1"/>
    <col min="3" max="4" width="12.5703125" bestFit="1" customWidth="1"/>
    <col min="5" max="5" width="12.140625" customWidth="1"/>
    <col min="6" max="6" width="12.42578125" customWidth="1"/>
    <col min="8" max="8" width="15.28515625" hidden="1" customWidth="1"/>
    <col min="9" max="9" width="11.5703125" hidden="1" customWidth="1"/>
    <col min="10" max="12" width="0" hidden="1" customWidth="1"/>
  </cols>
  <sheetData>
    <row r="1" spans="1:13" s="61" customFormat="1" ht="15.75" x14ac:dyDescent="0.25">
      <c r="A1" s="62" t="s">
        <v>40</v>
      </c>
      <c r="B1" s="62"/>
      <c r="C1" s="62"/>
      <c r="D1" s="62"/>
      <c r="E1" s="62"/>
      <c r="F1" s="62"/>
    </row>
    <row r="2" spans="1:13" s="61" customFormat="1" ht="15.75" x14ac:dyDescent="0.25">
      <c r="A2" s="62" t="s">
        <v>41</v>
      </c>
      <c r="B2" s="62"/>
      <c r="C2" s="62"/>
      <c r="D2" s="62"/>
      <c r="E2" s="62"/>
      <c r="F2" s="62"/>
    </row>
    <row r="3" spans="1:13" s="61" customFormat="1" ht="15.75" x14ac:dyDescent="0.25">
      <c r="A3" s="62" t="s">
        <v>42</v>
      </c>
      <c r="B3" s="62"/>
      <c r="C3" s="62"/>
      <c r="D3" s="62"/>
      <c r="E3" s="62"/>
      <c r="F3" s="62"/>
    </row>
    <row r="5" spans="1:13" x14ac:dyDescent="0.25">
      <c r="A5" s="31" t="s">
        <v>15</v>
      </c>
      <c r="B5" s="32"/>
      <c r="C5" s="32"/>
      <c r="D5" s="32"/>
      <c r="E5" s="32"/>
      <c r="F5" s="33"/>
    </row>
    <row r="6" spans="1:13" ht="15.75" thickBot="1" x14ac:dyDescent="0.3">
      <c r="B6" s="57" t="s">
        <v>1</v>
      </c>
      <c r="C6" s="58"/>
      <c r="D6" s="58"/>
      <c r="E6" s="58"/>
      <c r="F6" s="59"/>
    </row>
    <row r="7" spans="1:13" ht="45" x14ac:dyDescent="0.25">
      <c r="B7" s="8" t="s">
        <v>28</v>
      </c>
      <c r="C7" s="9" t="s">
        <v>29</v>
      </c>
      <c r="D7" s="9" t="s">
        <v>30</v>
      </c>
      <c r="E7" s="9" t="s">
        <v>5</v>
      </c>
      <c r="F7" s="60" t="s">
        <v>6</v>
      </c>
    </row>
    <row r="8" spans="1:13" x14ac:dyDescent="0.25">
      <c r="A8" s="3" t="s">
        <v>0</v>
      </c>
      <c r="B8" s="46">
        <v>720</v>
      </c>
      <c r="C8" s="47">
        <f>I8/12*H8</f>
        <v>240.75</v>
      </c>
      <c r="D8" s="47">
        <v>423</v>
      </c>
      <c r="E8" s="39">
        <f>D8/C8-1</f>
        <v>0.7570093457943925</v>
      </c>
      <c r="F8" s="40">
        <f>D8/B8-1</f>
        <v>-0.41249999999999998</v>
      </c>
      <c r="H8">
        <v>963</v>
      </c>
      <c r="I8">
        <v>3</v>
      </c>
    </row>
    <row r="9" spans="1:13" x14ac:dyDescent="0.25">
      <c r="A9" s="3" t="s">
        <v>8</v>
      </c>
      <c r="B9" s="29">
        <v>457</v>
      </c>
      <c r="C9" s="48">
        <f>D9</f>
        <v>606</v>
      </c>
      <c r="D9" s="48">
        <v>606</v>
      </c>
      <c r="E9" s="41">
        <f t="shared" ref="E9:E11" si="0">D9/C9-1</f>
        <v>0</v>
      </c>
      <c r="F9" s="42">
        <f t="shared" ref="F9:F11" si="1">D9/B9-1</f>
        <v>0.32603938730853388</v>
      </c>
    </row>
    <row r="10" spans="1:13" x14ac:dyDescent="0.25">
      <c r="A10" s="3" t="s">
        <v>14</v>
      </c>
      <c r="B10" s="29">
        <v>360</v>
      </c>
      <c r="C10" s="48">
        <f>C9*H10</f>
        <v>413.29200000000003</v>
      </c>
      <c r="D10" s="48">
        <v>422</v>
      </c>
      <c r="E10" s="41">
        <f t="shared" si="0"/>
        <v>2.1069848920375778E-2</v>
      </c>
      <c r="F10" s="42">
        <f t="shared" si="1"/>
        <v>0.17222222222222228</v>
      </c>
      <c r="H10" s="5">
        <v>0.68200000000000005</v>
      </c>
    </row>
    <row r="11" spans="1:13" x14ac:dyDescent="0.25">
      <c r="A11" s="3" t="s">
        <v>9</v>
      </c>
      <c r="B11" s="10">
        <v>6680</v>
      </c>
      <c r="C11" s="37">
        <f>H11</f>
        <v>5722</v>
      </c>
      <c r="D11" s="37">
        <v>8164</v>
      </c>
      <c r="E11" s="41">
        <f t="shared" si="0"/>
        <v>0.42677385529535128</v>
      </c>
      <c r="F11" s="42">
        <f t="shared" si="1"/>
        <v>0.22215568862275448</v>
      </c>
      <c r="H11" s="6">
        <v>5722</v>
      </c>
    </row>
    <row r="12" spans="1:13" x14ac:dyDescent="0.25">
      <c r="B12" s="1"/>
      <c r="C12" s="34"/>
      <c r="D12" s="34"/>
      <c r="E12" s="34"/>
      <c r="F12" s="43"/>
    </row>
    <row r="13" spans="1:13" ht="45" x14ac:dyDescent="0.25">
      <c r="B13" s="1"/>
      <c r="C13" s="11" t="s">
        <v>27</v>
      </c>
      <c r="D13" s="11" t="s">
        <v>4</v>
      </c>
      <c r="E13" s="11" t="s">
        <v>5</v>
      </c>
      <c r="F13" s="43"/>
    </row>
    <row r="14" spans="1:13" x14ac:dyDescent="0.25">
      <c r="A14" s="3" t="s">
        <v>7</v>
      </c>
      <c r="B14" s="44"/>
      <c r="C14" s="49">
        <f>D8/('Title I DW'!D8+'Title I Adult'!D8)*H14</f>
        <v>3492693.362239819</v>
      </c>
      <c r="D14" s="50">
        <v>2412819.69</v>
      </c>
      <c r="E14" s="51">
        <f>D14/C14-1</f>
        <v>-0.30918078406611393</v>
      </c>
      <c r="F14" s="45"/>
      <c r="H14" s="6">
        <f>14598302.28/4</f>
        <v>3649575.57</v>
      </c>
      <c r="I14" s="6"/>
      <c r="L14" s="12">
        <f>H14-C14-'Title I DW'!C14</f>
        <v>0</v>
      </c>
      <c r="M14" s="12"/>
    </row>
    <row r="15" spans="1:13" hidden="1" x14ac:dyDescent="0.25"/>
    <row r="16" spans="1:13" hidden="1" x14ac:dyDescent="0.25">
      <c r="H16" s="14">
        <f>H14/H8*4</f>
        <v>15159.192398753894</v>
      </c>
    </row>
    <row r="18" spans="1:13" x14ac:dyDescent="0.25">
      <c r="A18" s="31" t="s">
        <v>16</v>
      </c>
      <c r="B18" s="32"/>
      <c r="C18" s="32"/>
      <c r="D18" s="32"/>
      <c r="E18" s="32"/>
      <c r="F18" s="33"/>
    </row>
    <row r="19" spans="1:13" ht="15.75" thickBot="1" x14ac:dyDescent="0.3">
      <c r="B19" s="57" t="s">
        <v>1</v>
      </c>
      <c r="C19" s="58"/>
      <c r="D19" s="58"/>
      <c r="E19" s="58"/>
      <c r="F19" s="59"/>
    </row>
    <row r="20" spans="1:13" ht="45" x14ac:dyDescent="0.25">
      <c r="B20" s="8" t="s">
        <v>31</v>
      </c>
      <c r="C20" s="9" t="s">
        <v>32</v>
      </c>
      <c r="D20" s="9" t="s">
        <v>33</v>
      </c>
      <c r="E20" s="9" t="s">
        <v>5</v>
      </c>
      <c r="F20" s="60" t="s">
        <v>6</v>
      </c>
    </row>
    <row r="21" spans="1:13" x14ac:dyDescent="0.25">
      <c r="A21" s="3" t="s">
        <v>0</v>
      </c>
      <c r="B21" s="52">
        <f>1153-720</f>
        <v>433</v>
      </c>
      <c r="C21" s="53">
        <f>I21/9*H21</f>
        <v>291</v>
      </c>
      <c r="D21" s="53">
        <f>812-423</f>
        <v>389</v>
      </c>
      <c r="E21" s="39">
        <f>D21/C21-1</f>
        <v>0.33676975945017174</v>
      </c>
      <c r="F21" s="40">
        <f>D21/B21-1</f>
        <v>-0.10161662817551964</v>
      </c>
      <c r="H21">
        <f>1114-241</f>
        <v>873</v>
      </c>
      <c r="I21">
        <v>3</v>
      </c>
    </row>
    <row r="22" spans="1:13" x14ac:dyDescent="0.25">
      <c r="A22" s="3" t="s">
        <v>8</v>
      </c>
      <c r="B22" s="30">
        <v>436</v>
      </c>
      <c r="C22" s="54">
        <f>D22</f>
        <v>652</v>
      </c>
      <c r="D22" s="48">
        <v>652</v>
      </c>
      <c r="E22" s="41">
        <f t="shared" ref="E22:E24" si="2">D22/C22-1</f>
        <v>0</v>
      </c>
      <c r="F22" s="42">
        <f t="shared" ref="F22:F24" si="3">D22/B22-1</f>
        <v>0.49541284403669716</v>
      </c>
    </row>
    <row r="23" spans="1:13" x14ac:dyDescent="0.25">
      <c r="A23" s="3" t="s">
        <v>14</v>
      </c>
      <c r="B23" s="30">
        <v>347</v>
      </c>
      <c r="C23" s="54">
        <f>C22*H23</f>
        <v>444.66400000000004</v>
      </c>
      <c r="D23" s="48">
        <v>470</v>
      </c>
      <c r="E23" s="41">
        <f t="shared" si="2"/>
        <v>5.6977852940647278E-2</v>
      </c>
      <c r="F23" s="42">
        <f t="shared" si="3"/>
        <v>0.35446685878962536</v>
      </c>
      <c r="H23" s="5">
        <v>0.68200000000000005</v>
      </c>
    </row>
    <row r="24" spans="1:13" x14ac:dyDescent="0.25">
      <c r="A24" s="3" t="s">
        <v>9</v>
      </c>
      <c r="B24" s="27">
        <v>8122</v>
      </c>
      <c r="C24" s="35">
        <f>H24</f>
        <v>5722</v>
      </c>
      <c r="D24" s="37">
        <v>7561</v>
      </c>
      <c r="E24" s="41">
        <f t="shared" si="2"/>
        <v>0.32139112198531983</v>
      </c>
      <c r="F24" s="42">
        <f t="shared" si="3"/>
        <v>-6.9071657227283922E-2</v>
      </c>
      <c r="H24" s="6">
        <v>5722</v>
      </c>
    </row>
    <row r="25" spans="1:13" x14ac:dyDescent="0.25">
      <c r="B25" s="1"/>
      <c r="C25" s="34"/>
      <c r="D25" s="34"/>
      <c r="E25" s="34"/>
      <c r="F25" s="43"/>
    </row>
    <row r="26" spans="1:13" ht="45" x14ac:dyDescent="0.25">
      <c r="B26" s="1"/>
      <c r="C26" s="11" t="s">
        <v>27</v>
      </c>
      <c r="D26" s="11" t="s">
        <v>4</v>
      </c>
      <c r="E26" s="11" t="s">
        <v>5</v>
      </c>
      <c r="F26" s="43"/>
    </row>
    <row r="27" spans="1:13" x14ac:dyDescent="0.25">
      <c r="A27" s="3" t="s">
        <v>7</v>
      </c>
      <c r="B27" s="44"/>
      <c r="C27" s="49">
        <f>D21/('Title I DW'!D21+'Title I Adult'!D21)*H27</f>
        <v>4115240.6709722225</v>
      </c>
      <c r="D27" s="55">
        <v>3018526.5</v>
      </c>
      <c r="E27" s="51">
        <f>D27/C27-1</f>
        <v>-0.26650061531228131</v>
      </c>
      <c r="F27" s="45"/>
      <c r="H27" s="6">
        <f>(16598302-H14)/3</f>
        <v>4316242.1433333335</v>
      </c>
      <c r="I27" s="6"/>
      <c r="L27" s="12">
        <f>H27-C27-'Title I DW'!C27</f>
        <v>0</v>
      </c>
      <c r="M27" s="12"/>
    </row>
    <row r="28" spans="1:13" hidden="1" x14ac:dyDescent="0.25"/>
    <row r="29" spans="1:13" hidden="1" x14ac:dyDescent="0.25">
      <c r="H29" s="14">
        <f>H27/H21*4</f>
        <v>19776.596303932798</v>
      </c>
    </row>
    <row r="30" spans="1:13" hidden="1" x14ac:dyDescent="0.25"/>
    <row r="31" spans="1:13" hidden="1" x14ac:dyDescent="0.25">
      <c r="A31" s="31" t="s">
        <v>17</v>
      </c>
      <c r="B31" s="32"/>
      <c r="C31" s="32"/>
      <c r="D31" s="32"/>
      <c r="E31" s="32"/>
      <c r="F31" s="33"/>
    </row>
    <row r="32" spans="1:13" ht="15.75" hidden="1" thickBot="1" x14ac:dyDescent="0.3">
      <c r="B32" s="15" t="s">
        <v>1</v>
      </c>
      <c r="C32" s="16"/>
      <c r="D32" s="16"/>
      <c r="E32" s="16"/>
      <c r="F32" s="17"/>
    </row>
    <row r="33" spans="1:9" ht="45" hidden="1" x14ac:dyDescent="0.25">
      <c r="B33" s="8" t="s">
        <v>34</v>
      </c>
      <c r="C33" s="9" t="s">
        <v>36</v>
      </c>
      <c r="D33" s="9" t="s">
        <v>35</v>
      </c>
      <c r="E33" s="9" t="s">
        <v>5</v>
      </c>
      <c r="F33" s="9" t="s">
        <v>6</v>
      </c>
    </row>
    <row r="34" spans="1:9" hidden="1" x14ac:dyDescent="0.25">
      <c r="A34" s="3" t="s">
        <v>0</v>
      </c>
      <c r="B34" s="19"/>
      <c r="C34" s="23"/>
      <c r="D34" s="18"/>
      <c r="E34" s="4" t="e">
        <f>D34/C34-1</f>
        <v>#DIV/0!</v>
      </c>
      <c r="F34" s="4" t="e">
        <f>D34/B34-1</f>
        <v>#DIV/0!</v>
      </c>
      <c r="H34">
        <v>963</v>
      </c>
      <c r="I34">
        <v>3</v>
      </c>
    </row>
    <row r="35" spans="1:9" hidden="1" x14ac:dyDescent="0.25">
      <c r="A35" s="3" t="s">
        <v>8</v>
      </c>
      <c r="B35" s="26"/>
      <c r="C35" s="24"/>
      <c r="E35" s="4" t="e">
        <f t="shared" ref="E35:E37" si="4">D35/C35-1</f>
        <v>#DIV/0!</v>
      </c>
      <c r="F35" s="4" t="e">
        <f t="shared" ref="F35:F37" si="5">D35/B35-1</f>
        <v>#DIV/0!</v>
      </c>
    </row>
    <row r="36" spans="1:9" hidden="1" x14ac:dyDescent="0.25">
      <c r="A36" s="3" t="s">
        <v>14</v>
      </c>
      <c r="B36" s="26"/>
      <c r="C36" s="25"/>
      <c r="E36" s="4" t="e">
        <f t="shared" si="4"/>
        <v>#DIV/0!</v>
      </c>
      <c r="F36" s="4" t="e">
        <f t="shared" si="5"/>
        <v>#DIV/0!</v>
      </c>
      <c r="H36" s="5">
        <v>0.68200000000000005</v>
      </c>
    </row>
    <row r="37" spans="1:9" hidden="1" x14ac:dyDescent="0.25">
      <c r="A37" s="3" t="s">
        <v>9</v>
      </c>
      <c r="B37" s="27"/>
      <c r="C37" s="22"/>
      <c r="D37" s="6"/>
      <c r="E37" s="4" t="e">
        <f t="shared" si="4"/>
        <v>#DIV/0!</v>
      </c>
      <c r="F37" s="4" t="e">
        <f t="shared" si="5"/>
        <v>#DIV/0!</v>
      </c>
      <c r="H37" s="6">
        <v>5722</v>
      </c>
    </row>
    <row r="38" spans="1:9" hidden="1" x14ac:dyDescent="0.25">
      <c r="B38" s="1"/>
    </row>
    <row r="39" spans="1:9" ht="45" hidden="1" x14ac:dyDescent="0.25">
      <c r="C39" s="11" t="s">
        <v>27</v>
      </c>
      <c r="D39" s="11" t="s">
        <v>4</v>
      </c>
      <c r="E39" s="11" t="s">
        <v>5</v>
      </c>
    </row>
    <row r="40" spans="1:9" hidden="1" x14ac:dyDescent="0.25">
      <c r="A40" s="3" t="s">
        <v>7</v>
      </c>
      <c r="B40" s="34"/>
      <c r="C40" s="36"/>
      <c r="D40" s="21"/>
      <c r="E40" s="4" t="e">
        <f>D40/C40-1</f>
        <v>#DIV/0!</v>
      </c>
      <c r="H40" s="6">
        <f>H27</f>
        <v>4316242.1433333335</v>
      </c>
      <c r="I40" s="6"/>
    </row>
    <row r="41" spans="1:9" hidden="1" x14ac:dyDescent="0.25"/>
    <row r="42" spans="1:9" hidden="1" x14ac:dyDescent="0.25">
      <c r="H42" s="14">
        <f>H40/H34</f>
        <v>4482.0790688819661</v>
      </c>
    </row>
    <row r="43" spans="1:9" hidden="1" x14ac:dyDescent="0.25"/>
    <row r="44" spans="1:9" hidden="1" x14ac:dyDescent="0.25">
      <c r="A44" s="31" t="s">
        <v>18</v>
      </c>
      <c r="B44" s="32"/>
      <c r="C44" s="32"/>
      <c r="D44" s="32"/>
      <c r="E44" s="32"/>
      <c r="F44" s="33"/>
    </row>
    <row r="45" spans="1:9" ht="15.75" hidden="1" thickBot="1" x14ac:dyDescent="0.3">
      <c r="B45" s="15" t="s">
        <v>1</v>
      </c>
      <c r="C45" s="16"/>
      <c r="D45" s="16"/>
      <c r="E45" s="16"/>
      <c r="F45" s="17"/>
    </row>
    <row r="46" spans="1:9" ht="45" hidden="1" x14ac:dyDescent="0.25">
      <c r="B46" s="8" t="s">
        <v>37</v>
      </c>
      <c r="C46" s="9" t="s">
        <v>38</v>
      </c>
      <c r="D46" s="9" t="s">
        <v>39</v>
      </c>
      <c r="E46" s="9" t="s">
        <v>5</v>
      </c>
      <c r="F46" s="9" t="s">
        <v>6</v>
      </c>
    </row>
    <row r="47" spans="1:9" hidden="1" x14ac:dyDescent="0.25">
      <c r="A47" s="3" t="s">
        <v>0</v>
      </c>
      <c r="B47" s="19"/>
      <c r="C47" s="23"/>
      <c r="D47" s="18"/>
      <c r="E47" s="4" t="e">
        <f>D47/C47-1</f>
        <v>#DIV/0!</v>
      </c>
      <c r="F47" s="4" t="e">
        <f>D47/B47-1</f>
        <v>#DIV/0!</v>
      </c>
      <c r="H47">
        <v>963</v>
      </c>
      <c r="I47">
        <v>3</v>
      </c>
    </row>
    <row r="48" spans="1:9" hidden="1" x14ac:dyDescent="0.25">
      <c r="A48" s="3" t="s">
        <v>8</v>
      </c>
      <c r="B48" s="26"/>
      <c r="C48" s="24"/>
      <c r="E48" s="4" t="e">
        <f t="shared" ref="E48:E50" si="6">D48/C48-1</f>
        <v>#DIV/0!</v>
      </c>
      <c r="F48" s="4" t="e">
        <f t="shared" ref="F48:F50" si="7">D48/B48-1</f>
        <v>#DIV/0!</v>
      </c>
    </row>
    <row r="49" spans="1:9" hidden="1" x14ac:dyDescent="0.25">
      <c r="A49" s="3" t="s">
        <v>14</v>
      </c>
      <c r="B49" s="26"/>
      <c r="C49" s="25"/>
      <c r="E49" s="4" t="e">
        <f t="shared" si="6"/>
        <v>#DIV/0!</v>
      </c>
      <c r="F49" s="4" t="e">
        <f t="shared" si="7"/>
        <v>#DIV/0!</v>
      </c>
      <c r="H49" s="5">
        <v>0.68200000000000005</v>
      </c>
    </row>
    <row r="50" spans="1:9" hidden="1" x14ac:dyDescent="0.25">
      <c r="A50" s="3" t="s">
        <v>9</v>
      </c>
      <c r="B50" s="27"/>
      <c r="C50" s="22"/>
      <c r="D50" s="6"/>
      <c r="E50" s="4" t="e">
        <f t="shared" si="6"/>
        <v>#DIV/0!</v>
      </c>
      <c r="F50" s="4" t="e">
        <f t="shared" si="7"/>
        <v>#DIV/0!</v>
      </c>
      <c r="H50" s="6">
        <v>5722</v>
      </c>
    </row>
    <row r="51" spans="1:9" hidden="1" x14ac:dyDescent="0.25">
      <c r="B51" s="1"/>
    </row>
    <row r="52" spans="1:9" ht="45" hidden="1" x14ac:dyDescent="0.25">
      <c r="C52" s="11" t="s">
        <v>27</v>
      </c>
      <c r="D52" s="11" t="s">
        <v>4</v>
      </c>
      <c r="E52" s="11" t="s">
        <v>5</v>
      </c>
    </row>
    <row r="53" spans="1:9" hidden="1" x14ac:dyDescent="0.25">
      <c r="A53" s="3" t="s">
        <v>7</v>
      </c>
      <c r="B53" s="34"/>
      <c r="C53" s="36"/>
      <c r="D53" s="21"/>
      <c r="E53" s="4" t="e">
        <f>D53/C53-1</f>
        <v>#DIV/0!</v>
      </c>
      <c r="H53" s="6">
        <v>16598302.279999999</v>
      </c>
      <c r="I53" s="6">
        <v>2557397</v>
      </c>
    </row>
    <row r="54" spans="1:9" hidden="1" x14ac:dyDescent="0.25"/>
    <row r="55" spans="1:9" hidden="1" x14ac:dyDescent="0.25">
      <c r="H55" s="14">
        <f>H53/H47</f>
        <v>17236.035597092417</v>
      </c>
    </row>
    <row r="57" spans="1:9" x14ac:dyDescent="0.25">
      <c r="A57" s="31" t="s">
        <v>19</v>
      </c>
      <c r="B57" s="32"/>
      <c r="C57" s="32"/>
      <c r="D57" s="32"/>
      <c r="E57" s="32"/>
      <c r="F57" s="33"/>
    </row>
    <row r="58" spans="1:9" ht="15.75" thickBot="1" x14ac:dyDescent="0.3">
      <c r="B58" s="57" t="s">
        <v>1</v>
      </c>
      <c r="C58" s="58"/>
      <c r="D58" s="58"/>
      <c r="E58" s="58"/>
      <c r="F58" s="59"/>
    </row>
    <row r="59" spans="1:9" ht="45" x14ac:dyDescent="0.25">
      <c r="B59" s="8" t="s">
        <v>12</v>
      </c>
      <c r="C59" s="9" t="s">
        <v>13</v>
      </c>
      <c r="D59" s="9" t="s">
        <v>11</v>
      </c>
      <c r="E59" s="9" t="s">
        <v>5</v>
      </c>
      <c r="F59" s="60" t="s">
        <v>6</v>
      </c>
    </row>
    <row r="60" spans="1:9" x14ac:dyDescent="0.25">
      <c r="A60" s="3" t="s">
        <v>0</v>
      </c>
      <c r="B60" s="52">
        <f t="shared" ref="B60:B62" si="8">B47+B34+B21+B8</f>
        <v>1153</v>
      </c>
      <c r="C60" s="53">
        <f>C47+C34+C21+C8</f>
        <v>531.75</v>
      </c>
      <c r="D60" s="53">
        <f>D47+D34+D21+D8</f>
        <v>812</v>
      </c>
      <c r="E60" s="39">
        <f>D60/C60-1</f>
        <v>0.52703338034790792</v>
      </c>
      <c r="F60" s="40">
        <f>D60/B60-1</f>
        <v>-0.29575021682567215</v>
      </c>
      <c r="H60">
        <v>963</v>
      </c>
      <c r="I60">
        <v>3</v>
      </c>
    </row>
    <row r="61" spans="1:9" x14ac:dyDescent="0.25">
      <c r="A61" s="3" t="s">
        <v>8</v>
      </c>
      <c r="B61" s="30">
        <f t="shared" si="8"/>
        <v>893</v>
      </c>
      <c r="C61" s="54">
        <f t="shared" ref="C61:D62" si="9">C48+C35+C22+C9</f>
        <v>1258</v>
      </c>
      <c r="D61" s="54">
        <f t="shared" si="9"/>
        <v>1258</v>
      </c>
      <c r="E61" s="41">
        <f t="shared" ref="E61:E63" si="10">D61/C61-1</f>
        <v>0</v>
      </c>
      <c r="F61" s="42">
        <f t="shared" ref="F61:F63" si="11">D61/B61-1</f>
        <v>0.40873460246360582</v>
      </c>
    </row>
    <row r="62" spans="1:9" x14ac:dyDescent="0.25">
      <c r="A62" s="3" t="s">
        <v>14</v>
      </c>
      <c r="B62" s="30">
        <f t="shared" si="8"/>
        <v>707</v>
      </c>
      <c r="C62" s="54">
        <f t="shared" si="9"/>
        <v>857.95600000000013</v>
      </c>
      <c r="D62" s="54">
        <f t="shared" si="9"/>
        <v>892</v>
      </c>
      <c r="E62" s="41">
        <f t="shared" si="10"/>
        <v>3.9680356568401853E-2</v>
      </c>
      <c r="F62" s="42">
        <f t="shared" si="11"/>
        <v>0.26166902404526171</v>
      </c>
      <c r="H62" s="5">
        <v>0.68200000000000005</v>
      </c>
    </row>
    <row r="63" spans="1:9" x14ac:dyDescent="0.25">
      <c r="A63" s="3" t="s">
        <v>9</v>
      </c>
      <c r="B63" s="10">
        <f>SUM(B49*B50,B36*B37,B23*B24,B10*B11)/B62</f>
        <v>7387.742574257426</v>
      </c>
      <c r="C63" s="37">
        <f>SUM(C49*C50,C36*C37,C23*C24,C10*C11)/C62</f>
        <v>5722</v>
      </c>
      <c r="D63" s="37">
        <f>SUM(D49*D50,D36*D37,D23*D24,D10*D11)/D62</f>
        <v>7846.275784753363</v>
      </c>
      <c r="E63" s="41">
        <f t="shared" si="10"/>
        <v>0.37124707877549157</v>
      </c>
      <c r="F63" s="42">
        <f t="shared" si="11"/>
        <v>6.2066755289186037E-2</v>
      </c>
      <c r="H63" s="6">
        <v>5722</v>
      </c>
    </row>
    <row r="64" spans="1:9" x14ac:dyDescent="0.25">
      <c r="B64" s="1"/>
      <c r="C64" s="34"/>
      <c r="D64" s="34"/>
      <c r="E64" s="34"/>
      <c r="F64" s="43"/>
    </row>
    <row r="65" spans="1:9" ht="45" x14ac:dyDescent="0.25">
      <c r="B65" s="1"/>
      <c r="C65" s="11" t="s">
        <v>27</v>
      </c>
      <c r="D65" s="11" t="s">
        <v>4</v>
      </c>
      <c r="E65" s="11" t="s">
        <v>5</v>
      </c>
      <c r="F65" s="43"/>
    </row>
    <row r="66" spans="1:9" x14ac:dyDescent="0.25">
      <c r="A66" s="3" t="s">
        <v>7</v>
      </c>
      <c r="B66" s="44"/>
      <c r="C66" s="49">
        <f>C53+C40+C27+C14</f>
        <v>7607934.0332120415</v>
      </c>
      <c r="D66" s="55">
        <f>D53+D40+D27+D14</f>
        <v>5431346.1899999995</v>
      </c>
      <c r="E66" s="51">
        <f>D66/C66-1</f>
        <v>-0.28609446844705289</v>
      </c>
      <c r="F66" s="45"/>
      <c r="H66" s="6">
        <v>16598302.279999999</v>
      </c>
      <c r="I66" s="6">
        <v>2557397</v>
      </c>
    </row>
    <row r="69" spans="1:9" hidden="1" x14ac:dyDescent="0.25">
      <c r="B69" t="s">
        <v>20</v>
      </c>
      <c r="D69" s="12">
        <f>D66+'Title I DW'!D66+'Title I Youth'!D66</f>
        <v>10076310.079999998</v>
      </c>
    </row>
    <row r="70" spans="1:9" hidden="1" x14ac:dyDescent="0.25">
      <c r="B70" t="s">
        <v>21</v>
      </c>
      <c r="D70" s="12">
        <v>3613326.9999999995</v>
      </c>
    </row>
    <row r="71" spans="1:9" hidden="1" x14ac:dyDescent="0.25">
      <c r="B71" t="s">
        <v>22</v>
      </c>
      <c r="D71" s="12">
        <v>4123390.37</v>
      </c>
    </row>
    <row r="72" spans="1:9" hidden="1" x14ac:dyDescent="0.25">
      <c r="B72" t="s">
        <v>24</v>
      </c>
      <c r="D72" s="12">
        <v>2148899.2102819812</v>
      </c>
    </row>
    <row r="73" spans="1:9" hidden="1" x14ac:dyDescent="0.25">
      <c r="B73" t="s">
        <v>23</v>
      </c>
      <c r="D73" s="12">
        <v>190693.49</v>
      </c>
    </row>
    <row r="74" spans="1:9" hidden="1" x14ac:dyDescent="0.25">
      <c r="B74" t="s">
        <v>26</v>
      </c>
      <c r="D74" s="12">
        <f>SUM(D70:D73)</f>
        <v>10076310.070281981</v>
      </c>
    </row>
    <row r="75" spans="1:9" hidden="1" x14ac:dyDescent="0.25">
      <c r="B75" t="s">
        <v>25</v>
      </c>
      <c r="D75" s="12">
        <f>D69-D74</f>
        <v>9.718017652630806E-3</v>
      </c>
    </row>
    <row r="76" spans="1:9" hidden="1" x14ac:dyDescent="0.25"/>
  </sheetData>
  <mergeCells count="5">
    <mergeCell ref="B6:F6"/>
    <mergeCell ref="B19:F19"/>
    <mergeCell ref="B32:F32"/>
    <mergeCell ref="B45:F45"/>
    <mergeCell ref="B58:F58"/>
  </mergeCells>
  <pageMargins left="0.7" right="0.7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D4026-0D9F-456D-B625-7E8D9041228C}">
  <dimension ref="A1:H66"/>
  <sheetViews>
    <sheetView workbookViewId="0">
      <selection activeCell="C8" sqref="C8"/>
    </sheetView>
  </sheetViews>
  <sheetFormatPr defaultRowHeight="15" x14ac:dyDescent="0.25"/>
  <cols>
    <col min="1" max="1" width="23.42578125" bestFit="1" customWidth="1"/>
    <col min="2" max="2" width="13.5703125" customWidth="1"/>
    <col min="3" max="3" width="11.42578125" customWidth="1"/>
    <col min="4" max="4" width="11.5703125" customWidth="1"/>
    <col min="5" max="5" width="12.140625" customWidth="1"/>
    <col min="6" max="6" width="12.42578125" customWidth="1"/>
    <col min="8" max="8" width="8" hidden="1" customWidth="1"/>
  </cols>
  <sheetData>
    <row r="1" spans="1:8" s="61" customFormat="1" ht="15.75" x14ac:dyDescent="0.25">
      <c r="A1" s="62" t="s">
        <v>40</v>
      </c>
      <c r="B1" s="62"/>
      <c r="C1" s="62"/>
      <c r="D1" s="62"/>
      <c r="E1" s="62"/>
      <c r="F1" s="62"/>
    </row>
    <row r="2" spans="1:8" s="61" customFormat="1" ht="15.75" x14ac:dyDescent="0.25">
      <c r="A2" s="62" t="s">
        <v>41</v>
      </c>
      <c r="B2" s="62"/>
      <c r="C2" s="62"/>
      <c r="D2" s="62"/>
      <c r="E2" s="62"/>
      <c r="F2" s="62"/>
    </row>
    <row r="3" spans="1:8" s="61" customFormat="1" ht="15.75" x14ac:dyDescent="0.25">
      <c r="A3" s="62" t="str">
        <f>'Title I Adult'!A3</f>
        <v>July 1 through December 31:  PY23 vs. PY22</v>
      </c>
      <c r="B3" s="62"/>
      <c r="C3" s="62"/>
      <c r="D3" s="62"/>
      <c r="E3" s="62"/>
      <c r="F3" s="62"/>
    </row>
    <row r="5" spans="1:8" x14ac:dyDescent="0.25">
      <c r="A5" s="31" t="s">
        <v>15</v>
      </c>
      <c r="B5" s="32"/>
      <c r="C5" s="32"/>
      <c r="D5" s="32"/>
      <c r="E5" s="32"/>
      <c r="F5" s="33"/>
    </row>
    <row r="6" spans="1:8" ht="15.75" thickBot="1" x14ac:dyDescent="0.3">
      <c r="B6" s="15" t="s">
        <v>3</v>
      </c>
      <c r="C6" s="16"/>
      <c r="D6" s="16"/>
      <c r="E6" s="16"/>
      <c r="F6" s="16"/>
    </row>
    <row r="7" spans="1:8" ht="45" x14ac:dyDescent="0.25">
      <c r="B7" s="8" t="s">
        <v>28</v>
      </c>
      <c r="C7" s="9" t="s">
        <v>29</v>
      </c>
      <c r="D7" s="9" t="s">
        <v>30</v>
      </c>
      <c r="E7" s="9" t="s">
        <v>5</v>
      </c>
      <c r="F7" s="60" t="s">
        <v>6</v>
      </c>
    </row>
    <row r="8" spans="1:8" x14ac:dyDescent="0.25">
      <c r="A8" s="3" t="s">
        <v>0</v>
      </c>
      <c r="B8" s="46">
        <f>43+30</f>
        <v>73</v>
      </c>
      <c r="C8" s="47">
        <f>D8</f>
        <v>19</v>
      </c>
      <c r="D8" s="47">
        <v>19</v>
      </c>
      <c r="E8" s="39">
        <f>D8/C8-1</f>
        <v>0</v>
      </c>
      <c r="F8" s="40">
        <f>D8/B8-1</f>
        <v>-0.73972602739726034</v>
      </c>
      <c r="H8" t="s">
        <v>10</v>
      </c>
    </row>
    <row r="9" spans="1:8" x14ac:dyDescent="0.25">
      <c r="A9" s="3" t="s">
        <v>8</v>
      </c>
      <c r="B9" s="29">
        <v>239</v>
      </c>
      <c r="C9" s="48">
        <f>D9</f>
        <v>75</v>
      </c>
      <c r="D9" s="48">
        <v>75</v>
      </c>
      <c r="E9" s="41">
        <f t="shared" ref="E9:E11" si="0">D9/C9-1</f>
        <v>0</v>
      </c>
      <c r="F9" s="42">
        <f t="shared" ref="F9:F11" si="1">D9/B9-1</f>
        <v>-0.68619246861924688</v>
      </c>
    </row>
    <row r="10" spans="1:8" x14ac:dyDescent="0.25">
      <c r="A10" s="3" t="s">
        <v>14</v>
      </c>
      <c r="B10" s="29">
        <v>187</v>
      </c>
      <c r="C10" s="48">
        <f>H10*C9</f>
        <v>55.875</v>
      </c>
      <c r="D10" s="48">
        <v>57</v>
      </c>
      <c r="E10" s="41">
        <f t="shared" si="0"/>
        <v>2.0134228187919545E-2</v>
      </c>
      <c r="F10" s="42">
        <f t="shared" si="1"/>
        <v>-0.69518716577540107</v>
      </c>
      <c r="H10" s="5">
        <v>0.745</v>
      </c>
    </row>
    <row r="11" spans="1:8" x14ac:dyDescent="0.25">
      <c r="A11" s="3" t="s">
        <v>9</v>
      </c>
      <c r="B11" s="10">
        <v>8609</v>
      </c>
      <c r="C11" s="37">
        <f>H11</f>
        <v>8500</v>
      </c>
      <c r="D11" s="37">
        <v>10122</v>
      </c>
      <c r="E11" s="41">
        <f t="shared" si="0"/>
        <v>0.19082352941176461</v>
      </c>
      <c r="F11" s="42">
        <f t="shared" si="1"/>
        <v>0.17574631199907076</v>
      </c>
      <c r="H11" s="6">
        <v>8500</v>
      </c>
    </row>
    <row r="12" spans="1:8" x14ac:dyDescent="0.25">
      <c r="B12" s="1"/>
      <c r="C12" s="34"/>
      <c r="D12" s="34"/>
      <c r="E12" s="34"/>
      <c r="F12" s="43"/>
    </row>
    <row r="13" spans="1:8" ht="45" x14ac:dyDescent="0.25">
      <c r="B13" s="1"/>
      <c r="C13" s="11" t="s">
        <v>27</v>
      </c>
      <c r="D13" s="11" t="s">
        <v>4</v>
      </c>
      <c r="E13" s="11" t="s">
        <v>5</v>
      </c>
      <c r="F13" s="43"/>
    </row>
    <row r="14" spans="1:8" x14ac:dyDescent="0.25">
      <c r="A14" s="3" t="s">
        <v>7</v>
      </c>
      <c r="B14" s="44"/>
      <c r="C14" s="55">
        <f>'Title I Adult'!H14-'Title I Adult'!C14</f>
        <v>156882.20776018081</v>
      </c>
      <c r="D14" s="50">
        <v>126136.5</v>
      </c>
      <c r="E14" s="56">
        <f>D14/C14-1</f>
        <v>-0.19597957090953533</v>
      </c>
      <c r="F14" s="45"/>
    </row>
    <row r="16" spans="1:8" hidden="1" x14ac:dyDescent="0.25"/>
    <row r="17" spans="1:8" hidden="1" x14ac:dyDescent="0.25">
      <c r="C17" s="7"/>
    </row>
    <row r="18" spans="1:8" x14ac:dyDescent="0.25">
      <c r="A18" s="31" t="s">
        <v>16</v>
      </c>
      <c r="B18" s="32"/>
      <c r="C18" s="32"/>
      <c r="D18" s="32"/>
      <c r="E18" s="32"/>
      <c r="F18" s="33"/>
    </row>
    <row r="19" spans="1:8" ht="15.75" thickBot="1" x14ac:dyDescent="0.3">
      <c r="B19" s="15" t="s">
        <v>3</v>
      </c>
      <c r="C19" s="16"/>
      <c r="D19" s="16"/>
      <c r="E19" s="16"/>
      <c r="F19" s="16"/>
    </row>
    <row r="20" spans="1:8" ht="45" x14ac:dyDescent="0.25">
      <c r="B20" s="8" t="s">
        <v>31</v>
      </c>
      <c r="C20" s="9" t="s">
        <v>32</v>
      </c>
      <c r="D20" s="9" t="s">
        <v>33</v>
      </c>
      <c r="E20" s="9" t="s">
        <v>5</v>
      </c>
      <c r="F20" s="60" t="s">
        <v>6</v>
      </c>
    </row>
    <row r="21" spans="1:8" x14ac:dyDescent="0.25">
      <c r="A21" s="3" t="s">
        <v>0</v>
      </c>
      <c r="B21" s="52">
        <f>70+30-(43+30)</f>
        <v>27</v>
      </c>
      <c r="C21" s="53">
        <f>D21</f>
        <v>19</v>
      </c>
      <c r="D21" s="53">
        <f>38-19</f>
        <v>19</v>
      </c>
      <c r="E21" s="39">
        <f>D21/C21-1</f>
        <v>0</v>
      </c>
      <c r="F21" s="40">
        <f>D21/B21-1</f>
        <v>-0.29629629629629628</v>
      </c>
      <c r="H21" t="s">
        <v>10</v>
      </c>
    </row>
    <row r="22" spans="1:8" x14ac:dyDescent="0.25">
      <c r="A22" s="3" t="s">
        <v>8</v>
      </c>
      <c r="B22" s="30">
        <v>139</v>
      </c>
      <c r="C22" s="54">
        <f>D22</f>
        <v>58</v>
      </c>
      <c r="D22" s="54">
        <v>58</v>
      </c>
      <c r="E22" s="41">
        <f t="shared" ref="E22:E24" si="2">D22/C22-1</f>
        <v>0</v>
      </c>
      <c r="F22" s="42">
        <f t="shared" ref="F22:F24" si="3">D22/B22-1</f>
        <v>-0.58273381294964022</v>
      </c>
    </row>
    <row r="23" spans="1:8" x14ac:dyDescent="0.25">
      <c r="A23" s="3" t="s">
        <v>14</v>
      </c>
      <c r="B23" s="30">
        <v>116</v>
      </c>
      <c r="C23" s="54">
        <f>H23*C22</f>
        <v>43.21</v>
      </c>
      <c r="D23" s="54">
        <v>40</v>
      </c>
      <c r="E23" s="41">
        <f t="shared" si="2"/>
        <v>-7.4288359176116647E-2</v>
      </c>
      <c r="F23" s="42">
        <f t="shared" si="3"/>
        <v>-0.65517241379310343</v>
      </c>
      <c r="H23" s="5">
        <v>0.745</v>
      </c>
    </row>
    <row r="24" spans="1:8" x14ac:dyDescent="0.25">
      <c r="A24" s="3" t="s">
        <v>9</v>
      </c>
      <c r="B24" s="27">
        <v>7652</v>
      </c>
      <c r="C24" s="35">
        <f>H24</f>
        <v>8500</v>
      </c>
      <c r="D24" s="35">
        <v>7333</v>
      </c>
      <c r="E24" s="41">
        <f t="shared" si="2"/>
        <v>-0.13729411764705879</v>
      </c>
      <c r="F24" s="42">
        <f t="shared" si="3"/>
        <v>-4.1688447464715117E-2</v>
      </c>
      <c r="H24" s="6">
        <v>8500</v>
      </c>
    </row>
    <row r="25" spans="1:8" x14ac:dyDescent="0.25">
      <c r="B25" s="1"/>
      <c r="C25" s="34"/>
      <c r="D25" s="34"/>
      <c r="E25" s="34"/>
      <c r="F25" s="43"/>
    </row>
    <row r="26" spans="1:8" ht="45" x14ac:dyDescent="0.25">
      <c r="B26" s="1"/>
      <c r="C26" s="11" t="s">
        <v>27</v>
      </c>
      <c r="D26" s="11" t="s">
        <v>4</v>
      </c>
      <c r="E26" s="11" t="s">
        <v>5</v>
      </c>
      <c r="F26" s="43"/>
    </row>
    <row r="27" spans="1:8" x14ac:dyDescent="0.25">
      <c r="A27" s="3" t="s">
        <v>7</v>
      </c>
      <c r="B27" s="44"/>
      <c r="C27" s="55">
        <f>'Title I Adult'!H27-'Title I Adult'!C27</f>
        <v>201001.47236111108</v>
      </c>
      <c r="D27" s="55">
        <v>196538.06</v>
      </c>
      <c r="E27" s="56">
        <f>D27/C27-1</f>
        <v>-2.220586898533905E-2</v>
      </c>
      <c r="F27" s="45"/>
    </row>
    <row r="28" spans="1:8" hidden="1" x14ac:dyDescent="0.25"/>
    <row r="29" spans="1:8" hidden="1" x14ac:dyDescent="0.25"/>
    <row r="30" spans="1:8" hidden="1" x14ac:dyDescent="0.25">
      <c r="C30" s="7"/>
    </row>
    <row r="31" spans="1:8" hidden="1" x14ac:dyDescent="0.25">
      <c r="A31" s="31" t="s">
        <v>17</v>
      </c>
      <c r="B31" s="32"/>
      <c r="C31" s="32"/>
      <c r="D31" s="32"/>
      <c r="E31" s="32"/>
      <c r="F31" s="33"/>
    </row>
    <row r="32" spans="1:8" ht="15.75" hidden="1" thickBot="1" x14ac:dyDescent="0.3">
      <c r="B32" s="15" t="s">
        <v>3</v>
      </c>
      <c r="C32" s="16"/>
      <c r="D32" s="16"/>
      <c r="E32" s="16"/>
      <c r="F32" s="16"/>
    </row>
    <row r="33" spans="1:8" ht="45" hidden="1" x14ac:dyDescent="0.25">
      <c r="B33" s="8" t="s">
        <v>34</v>
      </c>
      <c r="C33" s="9" t="s">
        <v>36</v>
      </c>
      <c r="D33" s="9" t="s">
        <v>35</v>
      </c>
      <c r="E33" s="9" t="s">
        <v>5</v>
      </c>
      <c r="F33" s="9" t="s">
        <v>6</v>
      </c>
    </row>
    <row r="34" spans="1:8" hidden="1" x14ac:dyDescent="0.25">
      <c r="A34" s="3" t="s">
        <v>0</v>
      </c>
      <c r="B34" s="19"/>
      <c r="C34" s="24"/>
      <c r="D34" s="18"/>
      <c r="E34" s="4" t="e">
        <f>D34/C34-1</f>
        <v>#DIV/0!</v>
      </c>
      <c r="F34" s="4" t="e">
        <f>D34/B34-1</f>
        <v>#DIV/0!</v>
      </c>
      <c r="H34" t="s">
        <v>10</v>
      </c>
    </row>
    <row r="35" spans="1:8" hidden="1" x14ac:dyDescent="0.25">
      <c r="A35" s="3" t="s">
        <v>8</v>
      </c>
      <c r="B35" s="26"/>
      <c r="C35" s="24"/>
      <c r="D35" s="24"/>
      <c r="E35" s="4" t="e">
        <f t="shared" ref="E35:E37" si="4">D35/C35-1</f>
        <v>#DIV/0!</v>
      </c>
      <c r="F35" s="4" t="e">
        <f t="shared" ref="F35:F37" si="5">D35/B35-1</f>
        <v>#DIV/0!</v>
      </c>
    </row>
    <row r="36" spans="1:8" hidden="1" x14ac:dyDescent="0.25">
      <c r="A36" s="3" t="s">
        <v>14</v>
      </c>
      <c r="B36" s="26"/>
      <c r="C36" s="23"/>
      <c r="D36" s="24"/>
      <c r="E36" s="4" t="e">
        <f t="shared" si="4"/>
        <v>#DIV/0!</v>
      </c>
      <c r="F36" s="4" t="e">
        <f t="shared" si="5"/>
        <v>#DIV/0!</v>
      </c>
      <c r="H36" s="5">
        <v>0.745</v>
      </c>
    </row>
    <row r="37" spans="1:8" hidden="1" x14ac:dyDescent="0.25">
      <c r="A37" s="3" t="s">
        <v>9</v>
      </c>
      <c r="B37" s="27"/>
      <c r="C37" s="22"/>
      <c r="D37" s="22"/>
      <c r="E37" s="4" t="e">
        <f t="shared" si="4"/>
        <v>#DIV/0!</v>
      </c>
      <c r="F37" s="4" t="e">
        <f t="shared" si="5"/>
        <v>#DIV/0!</v>
      </c>
      <c r="H37" s="6">
        <v>8500</v>
      </c>
    </row>
    <row r="38" spans="1:8" hidden="1" x14ac:dyDescent="0.25">
      <c r="B38" s="1"/>
    </row>
    <row r="39" spans="1:8" ht="45" hidden="1" x14ac:dyDescent="0.25">
      <c r="C39" s="11" t="s">
        <v>27</v>
      </c>
      <c r="D39" s="11" t="s">
        <v>4</v>
      </c>
      <c r="E39" s="11" t="s">
        <v>5</v>
      </c>
    </row>
    <row r="40" spans="1:8" hidden="1" x14ac:dyDescent="0.25">
      <c r="A40" s="3" t="s">
        <v>7</v>
      </c>
      <c r="C40" s="20"/>
      <c r="D40" s="21"/>
      <c r="E40" s="28" t="e">
        <f>D40/C40-1</f>
        <v>#DIV/0!</v>
      </c>
    </row>
    <row r="41" spans="1:8" hidden="1" x14ac:dyDescent="0.25"/>
    <row r="42" spans="1:8" hidden="1" x14ac:dyDescent="0.25"/>
    <row r="43" spans="1:8" hidden="1" x14ac:dyDescent="0.25">
      <c r="C43" s="7"/>
    </row>
    <row r="44" spans="1:8" hidden="1" x14ac:dyDescent="0.25">
      <c r="A44" s="31" t="s">
        <v>18</v>
      </c>
      <c r="B44" s="32"/>
      <c r="C44" s="32"/>
      <c r="D44" s="32"/>
      <c r="E44" s="32"/>
      <c r="F44" s="33"/>
    </row>
    <row r="45" spans="1:8" ht="15.75" hidden="1" thickBot="1" x14ac:dyDescent="0.3">
      <c r="B45" s="15" t="s">
        <v>3</v>
      </c>
      <c r="C45" s="16"/>
      <c r="D45" s="16"/>
      <c r="E45" s="16"/>
      <c r="F45" s="16"/>
    </row>
    <row r="46" spans="1:8" ht="45" hidden="1" x14ac:dyDescent="0.25">
      <c r="B46" s="8" t="s">
        <v>37</v>
      </c>
      <c r="C46" s="9" t="s">
        <v>38</v>
      </c>
      <c r="D46" s="9" t="s">
        <v>39</v>
      </c>
      <c r="E46" s="9" t="s">
        <v>5</v>
      </c>
      <c r="F46" s="9" t="s">
        <v>6</v>
      </c>
    </row>
    <row r="47" spans="1:8" hidden="1" x14ac:dyDescent="0.25">
      <c r="A47" s="3" t="s">
        <v>0</v>
      </c>
      <c r="B47" s="19"/>
      <c r="C47" s="24"/>
      <c r="D47" s="18"/>
      <c r="E47" s="4" t="e">
        <f>D47/C47-1</f>
        <v>#DIV/0!</v>
      </c>
      <c r="F47" s="4" t="e">
        <f>D47/B47-1</f>
        <v>#DIV/0!</v>
      </c>
      <c r="H47" t="s">
        <v>10</v>
      </c>
    </row>
    <row r="48" spans="1:8" hidden="1" x14ac:dyDescent="0.25">
      <c r="A48" s="3" t="s">
        <v>8</v>
      </c>
      <c r="B48" s="26"/>
      <c r="C48" s="24"/>
      <c r="D48" s="24"/>
      <c r="E48" s="4" t="e">
        <f t="shared" ref="E48:E50" si="6">D48/C48-1</f>
        <v>#DIV/0!</v>
      </c>
      <c r="F48" s="4" t="e">
        <f t="shared" ref="F48:F50" si="7">D48/B48-1</f>
        <v>#DIV/0!</v>
      </c>
    </row>
    <row r="49" spans="1:8" hidden="1" x14ac:dyDescent="0.25">
      <c r="A49" s="3" t="s">
        <v>14</v>
      </c>
      <c r="B49" s="26"/>
      <c r="C49" s="23"/>
      <c r="D49" s="24"/>
      <c r="E49" s="4" t="e">
        <f t="shared" si="6"/>
        <v>#DIV/0!</v>
      </c>
      <c r="F49" s="4" t="e">
        <f t="shared" si="7"/>
        <v>#DIV/0!</v>
      </c>
      <c r="H49" s="5">
        <v>0.745</v>
      </c>
    </row>
    <row r="50" spans="1:8" hidden="1" x14ac:dyDescent="0.25">
      <c r="A50" s="3" t="s">
        <v>9</v>
      </c>
      <c r="B50" s="27"/>
      <c r="C50" s="22"/>
      <c r="D50" s="22"/>
      <c r="E50" s="4" t="e">
        <f t="shared" si="6"/>
        <v>#DIV/0!</v>
      </c>
      <c r="F50" s="4" t="e">
        <f t="shared" si="7"/>
        <v>#DIV/0!</v>
      </c>
      <c r="H50" s="6">
        <v>8500</v>
      </c>
    </row>
    <row r="51" spans="1:8" hidden="1" x14ac:dyDescent="0.25">
      <c r="B51" s="1"/>
    </row>
    <row r="52" spans="1:8" ht="45" hidden="1" x14ac:dyDescent="0.25">
      <c r="C52" s="11" t="s">
        <v>27</v>
      </c>
      <c r="D52" s="11" t="s">
        <v>4</v>
      </c>
      <c r="E52" s="11" t="s">
        <v>5</v>
      </c>
    </row>
    <row r="53" spans="1:8" hidden="1" x14ac:dyDescent="0.25">
      <c r="A53" s="3" t="s">
        <v>7</v>
      </c>
      <c r="C53" s="20"/>
      <c r="D53" s="21"/>
      <c r="E53" s="28" t="e">
        <f>D53/C53-1</f>
        <v>#DIV/0!</v>
      </c>
    </row>
    <row r="54" spans="1:8" hidden="1" x14ac:dyDescent="0.25"/>
    <row r="55" spans="1:8" hidden="1" x14ac:dyDescent="0.25"/>
    <row r="56" spans="1:8" x14ac:dyDescent="0.25">
      <c r="C56" s="7"/>
    </row>
    <row r="57" spans="1:8" x14ac:dyDescent="0.25">
      <c r="A57" s="31" t="s">
        <v>19</v>
      </c>
      <c r="B57" s="32"/>
      <c r="C57" s="32"/>
      <c r="D57" s="32"/>
      <c r="E57" s="32"/>
      <c r="F57" s="33"/>
    </row>
    <row r="58" spans="1:8" ht="15.75" thickBot="1" x14ac:dyDescent="0.3">
      <c r="B58" s="15" t="s">
        <v>3</v>
      </c>
      <c r="C58" s="16"/>
      <c r="D58" s="16"/>
      <c r="E58" s="16"/>
      <c r="F58" s="16"/>
    </row>
    <row r="59" spans="1:8" ht="45" x14ac:dyDescent="0.25">
      <c r="B59" s="8" t="s">
        <v>12</v>
      </c>
      <c r="C59" s="9" t="s">
        <v>13</v>
      </c>
      <c r="D59" s="9" t="s">
        <v>11</v>
      </c>
      <c r="E59" s="9" t="s">
        <v>5</v>
      </c>
      <c r="F59" s="60" t="s">
        <v>6</v>
      </c>
    </row>
    <row r="60" spans="1:8" x14ac:dyDescent="0.25">
      <c r="A60" s="3" t="s">
        <v>0</v>
      </c>
      <c r="B60" s="52">
        <f t="shared" ref="B60:B62" si="8">B47+B34+B21+B8</f>
        <v>100</v>
      </c>
      <c r="C60" s="53">
        <f>C47+C34+C21+C8</f>
        <v>38</v>
      </c>
      <c r="D60" s="53">
        <f>D47+D34+D21+D8</f>
        <v>38</v>
      </c>
      <c r="E60" s="39">
        <f>D60/C60-1</f>
        <v>0</v>
      </c>
      <c r="F60" s="40">
        <f>D60/B60-1</f>
        <v>-0.62</v>
      </c>
      <c r="H60" t="s">
        <v>10</v>
      </c>
    </row>
    <row r="61" spans="1:8" x14ac:dyDescent="0.25">
      <c r="A61" s="3" t="s">
        <v>8</v>
      </c>
      <c r="B61" s="30">
        <f t="shared" si="8"/>
        <v>378</v>
      </c>
      <c r="C61" s="54">
        <f t="shared" ref="C61:D62" si="9">C48+C35+C22+C9</f>
        <v>133</v>
      </c>
      <c r="D61" s="54">
        <f t="shared" si="9"/>
        <v>133</v>
      </c>
      <c r="E61" s="41">
        <f t="shared" ref="E61:E63" si="10">D61/C61-1</f>
        <v>0</v>
      </c>
      <c r="F61" s="42">
        <f t="shared" ref="F61:F63" si="11">D61/B61-1</f>
        <v>-0.64814814814814814</v>
      </c>
    </row>
    <row r="62" spans="1:8" x14ac:dyDescent="0.25">
      <c r="A62" s="3" t="s">
        <v>14</v>
      </c>
      <c r="B62" s="30">
        <f t="shared" si="8"/>
        <v>303</v>
      </c>
      <c r="C62" s="54">
        <f t="shared" si="9"/>
        <v>99.085000000000008</v>
      </c>
      <c r="D62" s="54">
        <f t="shared" si="9"/>
        <v>97</v>
      </c>
      <c r="E62" s="41">
        <f t="shared" si="10"/>
        <v>-2.1042539233991131E-2</v>
      </c>
      <c r="F62" s="42">
        <f t="shared" si="11"/>
        <v>-0.67986798679867988</v>
      </c>
      <c r="H62" s="5">
        <v>0.745</v>
      </c>
    </row>
    <row r="63" spans="1:8" x14ac:dyDescent="0.25">
      <c r="A63" s="3" t="s">
        <v>9</v>
      </c>
      <c r="B63" s="10">
        <f>SUM(B49*B50,B36*B37,B23*B24,B10*B11)/B62</f>
        <v>8242.6237623762372</v>
      </c>
      <c r="C63" s="37">
        <f>SUM(C49*C50,C36*C37,C23*C24,C10*C11)/C62</f>
        <v>8500</v>
      </c>
      <c r="D63" s="37">
        <f>SUM(D49*D50,D36*D37,D23*D24,D10*D11)/D62</f>
        <v>8971.8969072164946</v>
      </c>
      <c r="E63" s="41">
        <f t="shared" si="10"/>
        <v>5.5517283201940604E-2</v>
      </c>
      <c r="F63" s="42">
        <f t="shared" si="11"/>
        <v>8.8475850149688062E-2</v>
      </c>
      <c r="H63" s="6">
        <v>8500</v>
      </c>
    </row>
    <row r="64" spans="1:8" x14ac:dyDescent="0.25">
      <c r="B64" s="1"/>
      <c r="C64" s="34"/>
      <c r="D64" s="34"/>
      <c r="E64" s="34"/>
      <c r="F64" s="43"/>
    </row>
    <row r="65" spans="1:6" ht="45" x14ac:dyDescent="0.25">
      <c r="B65" s="1"/>
      <c r="C65" s="11" t="s">
        <v>27</v>
      </c>
      <c r="D65" s="11" t="s">
        <v>4</v>
      </c>
      <c r="E65" s="11" t="s">
        <v>5</v>
      </c>
      <c r="F65" s="43"/>
    </row>
    <row r="66" spans="1:6" x14ac:dyDescent="0.25">
      <c r="A66" s="3" t="s">
        <v>7</v>
      </c>
      <c r="B66" s="44"/>
      <c r="C66" s="49">
        <f>C53+C40+C27+C14</f>
        <v>357883.68012129189</v>
      </c>
      <c r="D66" s="55">
        <f>D53+D40+D27+D14</f>
        <v>322674.56</v>
      </c>
      <c r="E66" s="56">
        <f>D66/C66-1</f>
        <v>-9.8381463243473521E-2</v>
      </c>
      <c r="F66" s="45"/>
    </row>
  </sheetData>
  <mergeCells count="5">
    <mergeCell ref="B6:F6"/>
    <mergeCell ref="B19:F19"/>
    <mergeCell ref="B32:F32"/>
    <mergeCell ref="B45:F45"/>
    <mergeCell ref="B58:F58"/>
  </mergeCells>
  <printOptions horizontalCentered="1"/>
  <pageMargins left="0.7" right="0.7" top="0.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87C35-43EA-4EB7-BB29-53790DA45E4D}">
  <dimension ref="A1:I66"/>
  <sheetViews>
    <sheetView workbookViewId="0">
      <selection activeCell="L26" sqref="L26"/>
    </sheetView>
  </sheetViews>
  <sheetFormatPr defaultRowHeight="15" x14ac:dyDescent="0.25"/>
  <cols>
    <col min="1" max="1" width="23.42578125" bestFit="1" customWidth="1"/>
    <col min="2" max="2" width="13.5703125" customWidth="1"/>
    <col min="3" max="3" width="11.42578125" customWidth="1"/>
    <col min="4" max="4" width="11.5703125" bestFit="1" customWidth="1"/>
    <col min="5" max="5" width="12.140625" customWidth="1"/>
    <col min="6" max="6" width="12.42578125" customWidth="1"/>
    <col min="8" max="8" width="8" hidden="1" customWidth="1"/>
    <col min="9" max="9" width="9.140625" hidden="1" customWidth="1"/>
    <col min="10" max="11" width="0" hidden="1" customWidth="1"/>
  </cols>
  <sheetData>
    <row r="1" spans="1:9" s="61" customFormat="1" ht="15.75" x14ac:dyDescent="0.25">
      <c r="A1" s="62" t="s">
        <v>40</v>
      </c>
      <c r="B1" s="62"/>
      <c r="C1" s="62"/>
      <c r="D1" s="62"/>
      <c r="E1" s="62"/>
      <c r="F1" s="62"/>
    </row>
    <row r="2" spans="1:9" s="61" customFormat="1" ht="15.75" x14ac:dyDescent="0.25">
      <c r="A2" s="62" t="s">
        <v>41</v>
      </c>
      <c r="B2" s="62"/>
      <c r="C2" s="62"/>
      <c r="D2" s="62"/>
      <c r="E2" s="62"/>
      <c r="F2" s="62"/>
    </row>
    <row r="3" spans="1:9" s="61" customFormat="1" ht="15.75" x14ac:dyDescent="0.25">
      <c r="A3" s="62" t="str">
        <f>'Title I Adult'!A3</f>
        <v>July 1 through December 31:  PY23 vs. PY22</v>
      </c>
      <c r="B3" s="62"/>
      <c r="C3" s="62"/>
      <c r="D3" s="62"/>
      <c r="E3" s="62"/>
      <c r="F3" s="62"/>
    </row>
    <row r="4" spans="1:9" s="61" customFormat="1" ht="15.75" x14ac:dyDescent="0.25">
      <c r="A4" s="62"/>
      <c r="B4" s="62"/>
      <c r="C4" s="62"/>
      <c r="D4" s="62"/>
      <c r="E4" s="62"/>
      <c r="F4" s="62"/>
    </row>
    <row r="5" spans="1:9" x14ac:dyDescent="0.25">
      <c r="A5" s="31" t="s">
        <v>15</v>
      </c>
      <c r="B5" s="32"/>
      <c r="C5" s="32"/>
      <c r="D5" s="32"/>
      <c r="E5" s="32"/>
      <c r="F5" s="33"/>
    </row>
    <row r="6" spans="1:9" ht="15.75" thickBot="1" x14ac:dyDescent="0.3">
      <c r="B6" s="15" t="s">
        <v>2</v>
      </c>
      <c r="C6" s="16"/>
      <c r="D6" s="16"/>
      <c r="E6" s="16"/>
      <c r="F6" s="16"/>
    </row>
    <row r="7" spans="1:9" ht="45" x14ac:dyDescent="0.25">
      <c r="B7" s="8" t="s">
        <v>28</v>
      </c>
      <c r="C7" s="9" t="s">
        <v>29</v>
      </c>
      <c r="D7" s="9" t="s">
        <v>30</v>
      </c>
      <c r="E7" s="9" t="s">
        <v>5</v>
      </c>
      <c r="F7" s="60" t="s">
        <v>6</v>
      </c>
    </row>
    <row r="8" spans="1:9" x14ac:dyDescent="0.25">
      <c r="A8" s="3" t="s">
        <v>0</v>
      </c>
      <c r="B8" s="46">
        <v>321</v>
      </c>
      <c r="C8" s="47">
        <f>I8/12*H8</f>
        <v>177.5</v>
      </c>
      <c r="D8" s="47">
        <v>216</v>
      </c>
      <c r="E8" s="39">
        <f>D8/C8-1</f>
        <v>0.21690140845070416</v>
      </c>
      <c r="F8" s="40">
        <f>D8/B8-1</f>
        <v>-0.32710280373831779</v>
      </c>
      <c r="H8">
        <v>710</v>
      </c>
      <c r="I8">
        <v>3</v>
      </c>
    </row>
    <row r="9" spans="1:9" x14ac:dyDescent="0.25">
      <c r="A9" s="3" t="s">
        <v>8</v>
      </c>
      <c r="B9" s="29">
        <v>210</v>
      </c>
      <c r="C9" s="48">
        <f>D9</f>
        <v>211</v>
      </c>
      <c r="D9" s="48">
        <v>211</v>
      </c>
      <c r="E9" s="41">
        <f t="shared" ref="E9:E11" si="0">D9/C9-1</f>
        <v>0</v>
      </c>
      <c r="F9" s="42">
        <f t="shared" ref="F9:F11" si="1">D9/B9-1</f>
        <v>4.761904761904745E-3</v>
      </c>
    </row>
    <row r="10" spans="1:9" x14ac:dyDescent="0.25">
      <c r="A10" s="3" t="s">
        <v>14</v>
      </c>
      <c r="B10" s="29">
        <v>140</v>
      </c>
      <c r="C10" s="48">
        <f>H10*C9</f>
        <v>129.76499999999999</v>
      </c>
      <c r="D10" s="48">
        <v>153</v>
      </c>
      <c r="E10" s="41">
        <f t="shared" si="0"/>
        <v>0.17905444457288189</v>
      </c>
      <c r="F10" s="42">
        <f t="shared" si="1"/>
        <v>9.2857142857142749E-2</v>
      </c>
      <c r="H10" s="5">
        <v>0.61499999999999999</v>
      </c>
    </row>
    <row r="11" spans="1:9" x14ac:dyDescent="0.25">
      <c r="A11" s="3" t="s">
        <v>9</v>
      </c>
      <c r="B11" s="10">
        <v>3731</v>
      </c>
      <c r="C11" s="37">
        <f>H11</f>
        <v>3270</v>
      </c>
      <c r="D11" s="37">
        <v>4952</v>
      </c>
      <c r="E11" s="41">
        <f t="shared" si="0"/>
        <v>0.5143730886850153</v>
      </c>
      <c r="F11" s="42">
        <f t="shared" si="1"/>
        <v>0.32725810774591269</v>
      </c>
      <c r="H11" s="6">
        <v>3270</v>
      </c>
    </row>
    <row r="12" spans="1:9" x14ac:dyDescent="0.25">
      <c r="B12" s="1"/>
      <c r="C12" s="34"/>
      <c r="D12" s="34"/>
      <c r="E12" s="34"/>
      <c r="F12" s="43"/>
    </row>
    <row r="13" spans="1:9" ht="45" x14ac:dyDescent="0.25">
      <c r="B13" s="1"/>
      <c r="C13" s="11" t="s">
        <v>27</v>
      </c>
      <c r="D13" s="11" t="s">
        <v>4</v>
      </c>
      <c r="E13" s="11" t="s">
        <v>5</v>
      </c>
      <c r="F13" s="45"/>
    </row>
    <row r="14" spans="1:9" x14ac:dyDescent="0.25">
      <c r="A14" s="3" t="s">
        <v>7</v>
      </c>
      <c r="B14" s="44"/>
      <c r="C14" s="50">
        <f>8384787.95/4</f>
        <v>2096196.9875</v>
      </c>
      <c r="D14" s="50">
        <v>2088839.56</v>
      </c>
      <c r="E14" s="51">
        <f>D14/C14-1</f>
        <v>-3.5098931750563445E-3</v>
      </c>
      <c r="F14" s="45"/>
    </row>
    <row r="15" spans="1:9" hidden="1" x14ac:dyDescent="0.25">
      <c r="B15" s="14"/>
      <c r="C15" s="14"/>
    </row>
    <row r="16" spans="1:9" hidden="1" x14ac:dyDescent="0.25"/>
    <row r="17" spans="1:9" x14ac:dyDescent="0.25">
      <c r="C17" s="12"/>
    </row>
    <row r="18" spans="1:9" x14ac:dyDescent="0.25">
      <c r="A18" s="31" t="s">
        <v>16</v>
      </c>
      <c r="B18" s="32"/>
      <c r="C18" s="32"/>
      <c r="D18" s="32"/>
      <c r="E18" s="32"/>
      <c r="F18" s="33"/>
    </row>
    <row r="19" spans="1:9" ht="15.75" thickBot="1" x14ac:dyDescent="0.3">
      <c r="B19" s="15" t="s">
        <v>2</v>
      </c>
      <c r="C19" s="16"/>
      <c r="D19" s="16"/>
      <c r="E19" s="16"/>
      <c r="F19" s="16"/>
    </row>
    <row r="20" spans="1:9" ht="45" x14ac:dyDescent="0.25">
      <c r="B20" s="8" t="s">
        <v>31</v>
      </c>
      <c r="C20" s="9" t="s">
        <v>32</v>
      </c>
      <c r="D20" s="9" t="s">
        <v>33</v>
      </c>
      <c r="E20" s="9" t="s">
        <v>5</v>
      </c>
      <c r="F20" s="60" t="s">
        <v>6</v>
      </c>
    </row>
    <row r="21" spans="1:9" x14ac:dyDescent="0.25">
      <c r="A21" s="3" t="s">
        <v>0</v>
      </c>
      <c r="B21" s="52">
        <f>592-321</f>
        <v>271</v>
      </c>
      <c r="C21" s="53">
        <f>I21/9*H21</f>
        <v>140.66666666666666</v>
      </c>
      <c r="D21" s="53">
        <f>383-216</f>
        <v>167</v>
      </c>
      <c r="E21" s="39">
        <f>D21/C21-1</f>
        <v>0.18720379146919441</v>
      </c>
      <c r="F21" s="40">
        <f>D21/B21-1</f>
        <v>-0.3837638376383764</v>
      </c>
      <c r="H21">
        <f>600-178</f>
        <v>422</v>
      </c>
      <c r="I21">
        <v>3</v>
      </c>
    </row>
    <row r="22" spans="1:9" x14ac:dyDescent="0.25">
      <c r="A22" s="3" t="s">
        <v>8</v>
      </c>
      <c r="B22" s="30">
        <v>141</v>
      </c>
      <c r="C22" s="54">
        <f>D22</f>
        <v>127</v>
      </c>
      <c r="D22" s="54">
        <v>127</v>
      </c>
      <c r="E22" s="41">
        <f t="shared" ref="E22:E24" si="2">D22/C22-1</f>
        <v>0</v>
      </c>
      <c r="F22" s="42">
        <f t="shared" ref="F22:F24" si="3">D22/B22-1</f>
        <v>-9.9290780141844004E-2</v>
      </c>
    </row>
    <row r="23" spans="1:9" x14ac:dyDescent="0.25">
      <c r="A23" s="3" t="s">
        <v>14</v>
      </c>
      <c r="B23" s="30">
        <v>95</v>
      </c>
      <c r="C23" s="54">
        <f>H23*C22</f>
        <v>78.105000000000004</v>
      </c>
      <c r="D23" s="54">
        <v>92</v>
      </c>
      <c r="E23" s="41">
        <f t="shared" si="2"/>
        <v>0.17790154279495551</v>
      </c>
      <c r="F23" s="42">
        <f t="shared" si="3"/>
        <v>-3.157894736842104E-2</v>
      </c>
      <c r="H23" s="5">
        <v>0.61499999999999999</v>
      </c>
    </row>
    <row r="24" spans="1:9" x14ac:dyDescent="0.25">
      <c r="A24" s="3" t="s">
        <v>9</v>
      </c>
      <c r="B24" s="27">
        <v>3357</v>
      </c>
      <c r="C24" s="35">
        <f>H24</f>
        <v>3270</v>
      </c>
      <c r="D24" s="35">
        <v>4980</v>
      </c>
      <c r="E24" s="41">
        <f t="shared" si="2"/>
        <v>0.52293577981651373</v>
      </c>
      <c r="F24" s="42">
        <f t="shared" si="3"/>
        <v>0.48346738159070601</v>
      </c>
      <c r="H24" s="6">
        <v>3270</v>
      </c>
    </row>
    <row r="25" spans="1:9" x14ac:dyDescent="0.25">
      <c r="B25" s="1"/>
      <c r="C25" s="34"/>
      <c r="D25" s="34"/>
      <c r="E25" s="34"/>
      <c r="F25" s="43"/>
    </row>
    <row r="26" spans="1:9" ht="45" x14ac:dyDescent="0.25">
      <c r="B26" s="1"/>
      <c r="C26" s="11" t="s">
        <v>27</v>
      </c>
      <c r="D26" s="11" t="s">
        <v>4</v>
      </c>
      <c r="E26" s="11" t="s">
        <v>5</v>
      </c>
      <c r="F26" s="43"/>
    </row>
    <row r="27" spans="1:9" x14ac:dyDescent="0.25">
      <c r="A27" s="3" t="s">
        <v>7</v>
      </c>
      <c r="B27" s="44"/>
      <c r="C27" s="55">
        <f>(8384787.95-2000000-C14)/3</f>
        <v>1429530.3208333335</v>
      </c>
      <c r="D27" s="55">
        <v>2233449.77</v>
      </c>
      <c r="E27" s="51">
        <f>D27/C27-1</f>
        <v>0.56236614043836997</v>
      </c>
      <c r="F27" s="45"/>
    </row>
    <row r="28" spans="1:9" hidden="1" x14ac:dyDescent="0.25">
      <c r="C28" s="13"/>
      <c r="D28" s="14"/>
    </row>
    <row r="29" spans="1:9" hidden="1" x14ac:dyDescent="0.25"/>
    <row r="30" spans="1:9" hidden="1" x14ac:dyDescent="0.25">
      <c r="C30" s="12"/>
    </row>
    <row r="31" spans="1:9" hidden="1" x14ac:dyDescent="0.25">
      <c r="A31" s="31" t="s">
        <v>17</v>
      </c>
      <c r="B31" s="32"/>
      <c r="C31" s="32"/>
      <c r="D31" s="32"/>
      <c r="E31" s="32"/>
      <c r="F31" s="33"/>
    </row>
    <row r="32" spans="1:9" ht="15.75" hidden="1" thickBot="1" x14ac:dyDescent="0.3">
      <c r="B32" s="15" t="s">
        <v>2</v>
      </c>
      <c r="C32" s="16"/>
      <c r="D32" s="16"/>
      <c r="E32" s="16"/>
      <c r="F32" s="16"/>
    </row>
    <row r="33" spans="1:9" ht="45" hidden="1" x14ac:dyDescent="0.25">
      <c r="B33" s="8" t="s">
        <v>34</v>
      </c>
      <c r="C33" s="9" t="s">
        <v>36</v>
      </c>
      <c r="D33" s="9" t="s">
        <v>35</v>
      </c>
      <c r="E33" s="9" t="s">
        <v>5</v>
      </c>
      <c r="F33" s="9" t="s">
        <v>6</v>
      </c>
    </row>
    <row r="34" spans="1:9" hidden="1" x14ac:dyDescent="0.25">
      <c r="A34" s="3" t="s">
        <v>0</v>
      </c>
      <c r="B34" s="19"/>
      <c r="C34" s="23"/>
      <c r="D34" s="18"/>
      <c r="E34" s="4" t="e">
        <f>D34/C34-1</f>
        <v>#DIV/0!</v>
      </c>
      <c r="F34" s="4" t="e">
        <f>D34/B34-1</f>
        <v>#DIV/0!</v>
      </c>
      <c r="H34">
        <v>710</v>
      </c>
      <c r="I34">
        <v>3</v>
      </c>
    </row>
    <row r="35" spans="1:9" hidden="1" x14ac:dyDescent="0.25">
      <c r="A35" s="3" t="s">
        <v>8</v>
      </c>
      <c r="B35" s="26"/>
      <c r="C35" s="24"/>
      <c r="D35" s="24"/>
      <c r="E35" s="4" t="e">
        <f t="shared" ref="E35:E37" si="4">D35/C35-1</f>
        <v>#DIV/0!</v>
      </c>
      <c r="F35" s="4" t="e">
        <f t="shared" ref="F35:F37" si="5">D35/B35-1</f>
        <v>#DIV/0!</v>
      </c>
    </row>
    <row r="36" spans="1:9" hidden="1" x14ac:dyDescent="0.25">
      <c r="A36" s="3" t="s">
        <v>14</v>
      </c>
      <c r="B36" s="26"/>
      <c r="C36" s="23"/>
      <c r="D36" s="24"/>
      <c r="E36" s="4" t="e">
        <f t="shared" si="4"/>
        <v>#DIV/0!</v>
      </c>
      <c r="F36" s="4" t="e">
        <f t="shared" si="5"/>
        <v>#DIV/0!</v>
      </c>
      <c r="H36" s="5">
        <v>0.61499999999999999</v>
      </c>
    </row>
    <row r="37" spans="1:9" hidden="1" x14ac:dyDescent="0.25">
      <c r="A37" s="3" t="s">
        <v>9</v>
      </c>
      <c r="B37" s="27"/>
      <c r="C37" s="22"/>
      <c r="D37" s="22"/>
      <c r="E37" s="4" t="e">
        <f t="shared" si="4"/>
        <v>#DIV/0!</v>
      </c>
      <c r="F37" s="4" t="e">
        <f t="shared" si="5"/>
        <v>#DIV/0!</v>
      </c>
      <c r="H37" s="6">
        <v>3270</v>
      </c>
    </row>
    <row r="38" spans="1:9" hidden="1" x14ac:dyDescent="0.25">
      <c r="B38" s="1"/>
    </row>
    <row r="39" spans="1:9" ht="45" hidden="1" x14ac:dyDescent="0.25">
      <c r="B39" s="34"/>
      <c r="C39" s="11" t="s">
        <v>27</v>
      </c>
      <c r="D39" s="11" t="s">
        <v>4</v>
      </c>
      <c r="E39" s="11" t="s">
        <v>5</v>
      </c>
      <c r="F39" s="2"/>
    </row>
    <row r="40" spans="1:9" hidden="1" x14ac:dyDescent="0.25">
      <c r="A40" s="3" t="s">
        <v>7</v>
      </c>
      <c r="B40" s="34"/>
      <c r="C40" s="38"/>
      <c r="D40" s="21"/>
      <c r="E40" s="4" t="e">
        <f>D40/C40-1</f>
        <v>#DIV/0!</v>
      </c>
    </row>
    <row r="41" spans="1:9" hidden="1" x14ac:dyDescent="0.25">
      <c r="C41" s="13"/>
    </row>
    <row r="42" spans="1:9" hidden="1" x14ac:dyDescent="0.25"/>
    <row r="43" spans="1:9" hidden="1" x14ac:dyDescent="0.25">
      <c r="C43" s="12"/>
    </row>
    <row r="44" spans="1:9" hidden="1" x14ac:dyDescent="0.25">
      <c r="A44" s="31" t="s">
        <v>18</v>
      </c>
      <c r="B44" s="32"/>
      <c r="C44" s="32"/>
      <c r="D44" s="32"/>
      <c r="E44" s="32"/>
      <c r="F44" s="33"/>
    </row>
    <row r="45" spans="1:9" ht="15.75" hidden="1" thickBot="1" x14ac:dyDescent="0.3">
      <c r="B45" s="15" t="s">
        <v>2</v>
      </c>
      <c r="C45" s="16"/>
      <c r="D45" s="16"/>
      <c r="E45" s="16"/>
      <c r="F45" s="16"/>
    </row>
    <row r="46" spans="1:9" ht="45" hidden="1" x14ac:dyDescent="0.25">
      <c r="B46" s="8" t="s">
        <v>37</v>
      </c>
      <c r="C46" s="9" t="s">
        <v>38</v>
      </c>
      <c r="D46" s="9" t="s">
        <v>39</v>
      </c>
      <c r="E46" s="9" t="s">
        <v>5</v>
      </c>
      <c r="F46" s="9" t="s">
        <v>6</v>
      </c>
    </row>
    <row r="47" spans="1:9" hidden="1" x14ac:dyDescent="0.25">
      <c r="A47" s="3" t="s">
        <v>0</v>
      </c>
      <c r="B47" s="19"/>
      <c r="C47" s="23"/>
      <c r="D47" s="18"/>
      <c r="E47" s="4" t="e">
        <f>D47/C47-1</f>
        <v>#DIV/0!</v>
      </c>
      <c r="F47" s="4" t="e">
        <f>D47/B47-1</f>
        <v>#DIV/0!</v>
      </c>
      <c r="H47">
        <v>710</v>
      </c>
      <c r="I47">
        <v>3</v>
      </c>
    </row>
    <row r="48" spans="1:9" hidden="1" x14ac:dyDescent="0.25">
      <c r="A48" s="3" t="s">
        <v>8</v>
      </c>
      <c r="B48" s="26"/>
      <c r="C48" s="24"/>
      <c r="D48" s="24"/>
      <c r="E48" s="4" t="e">
        <f t="shared" ref="E48:E50" si="6">D48/C48-1</f>
        <v>#DIV/0!</v>
      </c>
      <c r="F48" s="4" t="e">
        <f t="shared" ref="F48:F50" si="7">D48/B48-1</f>
        <v>#DIV/0!</v>
      </c>
    </row>
    <row r="49" spans="1:9" hidden="1" x14ac:dyDescent="0.25">
      <c r="A49" s="3" t="s">
        <v>14</v>
      </c>
      <c r="B49" s="26"/>
      <c r="C49" s="23"/>
      <c r="D49" s="24"/>
      <c r="E49" s="4" t="e">
        <f t="shared" si="6"/>
        <v>#DIV/0!</v>
      </c>
      <c r="F49" s="4" t="e">
        <f t="shared" si="7"/>
        <v>#DIV/0!</v>
      </c>
      <c r="H49" s="5">
        <v>0.61499999999999999</v>
      </c>
    </row>
    <row r="50" spans="1:9" hidden="1" x14ac:dyDescent="0.25">
      <c r="A50" s="3" t="s">
        <v>9</v>
      </c>
      <c r="B50" s="27"/>
      <c r="C50" s="22"/>
      <c r="D50" s="22"/>
      <c r="E50" s="4" t="e">
        <f t="shared" si="6"/>
        <v>#DIV/0!</v>
      </c>
      <c r="F50" s="4" t="e">
        <f t="shared" si="7"/>
        <v>#DIV/0!</v>
      </c>
      <c r="H50" s="6">
        <v>3270</v>
      </c>
    </row>
    <row r="51" spans="1:9" hidden="1" x14ac:dyDescent="0.25">
      <c r="B51" s="1"/>
    </row>
    <row r="52" spans="1:9" ht="45" hidden="1" x14ac:dyDescent="0.25">
      <c r="B52" s="34"/>
      <c r="C52" s="11" t="s">
        <v>27</v>
      </c>
      <c r="D52" s="11" t="s">
        <v>4</v>
      </c>
      <c r="E52" s="11" t="s">
        <v>5</v>
      </c>
      <c r="F52" s="2"/>
    </row>
    <row r="53" spans="1:9" hidden="1" x14ac:dyDescent="0.25">
      <c r="A53" s="3" t="s">
        <v>7</v>
      </c>
      <c r="B53" s="34"/>
      <c r="C53" s="38"/>
      <c r="D53" s="21"/>
      <c r="E53" s="4" t="e">
        <f>D53/C53-1</f>
        <v>#DIV/0!</v>
      </c>
    </row>
    <row r="54" spans="1:9" hidden="1" x14ac:dyDescent="0.25">
      <c r="C54" s="13"/>
    </row>
    <row r="55" spans="1:9" hidden="1" x14ac:dyDescent="0.25"/>
    <row r="56" spans="1:9" x14ac:dyDescent="0.25">
      <c r="C56" s="12"/>
    </row>
    <row r="57" spans="1:9" x14ac:dyDescent="0.25">
      <c r="A57" s="31" t="s">
        <v>19</v>
      </c>
      <c r="B57" s="32"/>
      <c r="C57" s="32"/>
      <c r="D57" s="32"/>
      <c r="E57" s="32"/>
      <c r="F57" s="33"/>
    </row>
    <row r="58" spans="1:9" ht="15.75" thickBot="1" x14ac:dyDescent="0.3">
      <c r="B58" s="15" t="s">
        <v>2</v>
      </c>
      <c r="C58" s="16"/>
      <c r="D58" s="16"/>
      <c r="E58" s="16"/>
      <c r="F58" s="16"/>
    </row>
    <row r="59" spans="1:9" ht="45" x14ac:dyDescent="0.25">
      <c r="B59" s="8" t="s">
        <v>12</v>
      </c>
      <c r="C59" s="9" t="s">
        <v>13</v>
      </c>
      <c r="D59" s="9" t="s">
        <v>11</v>
      </c>
      <c r="E59" s="9" t="s">
        <v>5</v>
      </c>
      <c r="F59" s="60" t="s">
        <v>6</v>
      </c>
    </row>
    <row r="60" spans="1:9" x14ac:dyDescent="0.25">
      <c r="A60" s="3" t="s">
        <v>0</v>
      </c>
      <c r="B60" s="52">
        <f t="shared" ref="B60:B62" si="8">B47+B34+B21+B8</f>
        <v>592</v>
      </c>
      <c r="C60" s="53">
        <f>C47+C34+C21+C8</f>
        <v>318.16666666666663</v>
      </c>
      <c r="D60" s="53">
        <f>D47+D34+D21+D8</f>
        <v>383</v>
      </c>
      <c r="E60" s="39">
        <f>D60/C60-1</f>
        <v>0.20377160817181794</v>
      </c>
      <c r="F60" s="40">
        <f>D60/B60-1</f>
        <v>-0.35304054054054057</v>
      </c>
      <c r="H60">
        <v>710</v>
      </c>
      <c r="I60">
        <v>3</v>
      </c>
    </row>
    <row r="61" spans="1:9" x14ac:dyDescent="0.25">
      <c r="A61" s="3" t="s">
        <v>8</v>
      </c>
      <c r="B61" s="30">
        <f t="shared" si="8"/>
        <v>351</v>
      </c>
      <c r="C61" s="54">
        <f t="shared" ref="C61:D62" si="9">C48+C35+C22+C9</f>
        <v>338</v>
      </c>
      <c r="D61" s="54">
        <f t="shared" si="9"/>
        <v>338</v>
      </c>
      <c r="E61" s="41">
        <f t="shared" ref="E61:E63" si="10">D61/C61-1</f>
        <v>0</v>
      </c>
      <c r="F61" s="42">
        <f t="shared" ref="F61:F63" si="11">D61/B61-1</f>
        <v>-3.703703703703709E-2</v>
      </c>
    </row>
    <row r="62" spans="1:9" x14ac:dyDescent="0.25">
      <c r="A62" s="3" t="s">
        <v>14</v>
      </c>
      <c r="B62" s="30">
        <f t="shared" si="8"/>
        <v>235</v>
      </c>
      <c r="C62" s="54">
        <f t="shared" si="9"/>
        <v>207.87</v>
      </c>
      <c r="D62" s="54">
        <f t="shared" si="9"/>
        <v>245</v>
      </c>
      <c r="E62" s="41">
        <f t="shared" si="10"/>
        <v>0.17862125366815795</v>
      </c>
      <c r="F62" s="42">
        <f t="shared" si="11"/>
        <v>4.2553191489361764E-2</v>
      </c>
      <c r="H62" s="5">
        <v>0.61499999999999999</v>
      </c>
    </row>
    <row r="63" spans="1:9" x14ac:dyDescent="0.25">
      <c r="A63" s="3" t="s">
        <v>9</v>
      </c>
      <c r="B63" s="10">
        <f>SUM(B49*B50,B36*B37,B23*B24,B10*B11)/B62</f>
        <v>3579.8085106382978</v>
      </c>
      <c r="C63" s="37">
        <f>SUM(C49*C50,C36*C37,C23*C24,C10*C11)/C62</f>
        <v>3269.9999999999995</v>
      </c>
      <c r="D63" s="37">
        <f>SUM(D49*D50,D36*D37,D23*D24,D10*D11)/D62</f>
        <v>4962.5142857142855</v>
      </c>
      <c r="E63" s="41">
        <f t="shared" si="10"/>
        <v>0.51758846657929247</v>
      </c>
      <c r="F63" s="42">
        <f t="shared" si="11"/>
        <v>0.38625132349032953</v>
      </c>
      <c r="H63" s="6">
        <v>3270</v>
      </c>
    </row>
    <row r="64" spans="1:9" x14ac:dyDescent="0.25">
      <c r="B64" s="1"/>
      <c r="C64" s="34"/>
      <c r="D64" s="34"/>
      <c r="E64" s="34"/>
      <c r="F64" s="43"/>
    </row>
    <row r="65" spans="1:6" ht="45" x14ac:dyDescent="0.25">
      <c r="B65" s="1"/>
      <c r="C65" s="11" t="s">
        <v>27</v>
      </c>
      <c r="D65" s="11" t="s">
        <v>4</v>
      </c>
      <c r="E65" s="11" t="s">
        <v>5</v>
      </c>
      <c r="F65" s="43"/>
    </row>
    <row r="66" spans="1:6" x14ac:dyDescent="0.25">
      <c r="A66" s="3" t="s">
        <v>7</v>
      </c>
      <c r="B66" s="44"/>
      <c r="C66" s="49">
        <f>C53+C40+C27+C14</f>
        <v>3525727.3083333336</v>
      </c>
      <c r="D66" s="55">
        <f>D53+D40+D27+D14</f>
        <v>4322289.33</v>
      </c>
      <c r="E66" s="51">
        <f>D66/C66-1</f>
        <v>0.22592842611053032</v>
      </c>
      <c r="F66" s="45"/>
    </row>
  </sheetData>
  <mergeCells count="5">
    <mergeCell ref="B6:F6"/>
    <mergeCell ref="B19:F19"/>
    <mergeCell ref="B32:F32"/>
    <mergeCell ref="B45:F45"/>
    <mergeCell ref="B58:F58"/>
  </mergeCells>
  <phoneticPr fontId="3" type="noConversion"/>
  <printOptions horizontalCentered="1"/>
  <pageMargins left="0.7" right="0.7" top="0.5" bottom="0.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73086c2-3f16-41ce-a42d-6f789dd4e19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1B0B9D41FCC2498443F57ED06B6AE4" ma:contentTypeVersion="14" ma:contentTypeDescription="Create a new document." ma:contentTypeScope="" ma:versionID="b0718d067c3ec974b4c8fd8c2d4f696b">
  <xsd:schema xmlns:xsd="http://www.w3.org/2001/XMLSchema" xmlns:xs="http://www.w3.org/2001/XMLSchema" xmlns:p="http://schemas.microsoft.com/office/2006/metadata/properties" xmlns:ns3="773086c2-3f16-41ce-a42d-6f789dd4e19a" xmlns:ns4="258efc87-332e-4c2d-9d8f-46e0506bb5bb" targetNamespace="http://schemas.microsoft.com/office/2006/metadata/properties" ma:root="true" ma:fieldsID="b45805aeb4f76828128b2bbb8b4849e9" ns3:_="" ns4:_="">
    <xsd:import namespace="773086c2-3f16-41ce-a42d-6f789dd4e19a"/>
    <xsd:import namespace="258efc87-332e-4c2d-9d8f-46e0506bb5b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_activity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3086c2-3f16-41ce-a42d-6f789dd4e1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8efc87-332e-4c2d-9d8f-46e0506bb5b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B6B7E0-EE40-4061-8049-5C0FDE0C7E01}">
  <ds:schemaRefs>
    <ds:schemaRef ds:uri="http://purl.org/dc/elements/1.1/"/>
    <ds:schemaRef ds:uri="http://schemas.microsoft.com/office/2006/metadata/properties"/>
    <ds:schemaRef ds:uri="258efc87-332e-4c2d-9d8f-46e0506bb5bb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773086c2-3f16-41ce-a42d-6f789dd4e19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D3DF66D-EFA0-4290-AB1E-4839C052E5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3086c2-3f16-41ce-a42d-6f789dd4e19a"/>
    <ds:schemaRef ds:uri="258efc87-332e-4c2d-9d8f-46e0506bb5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0117ED-1F71-4664-8141-D4B525F87C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Title I Adult</vt:lpstr>
      <vt:lpstr>Title I DW</vt:lpstr>
      <vt:lpstr>Title I Youth</vt:lpstr>
      <vt:lpstr>'Title I Adult'!Print_Area</vt:lpstr>
      <vt:lpstr>'Title I DW'!Print_Area</vt:lpstr>
      <vt:lpstr>'Title I Youth'!Print_Area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Katelin Gilbertson</dc:creator>
  <cp:lastModifiedBy>Brett Miller</cp:lastModifiedBy>
  <cp:lastPrinted>2024-01-26T17:31:29Z</cp:lastPrinted>
  <dcterms:created xsi:type="dcterms:W3CDTF">2023-11-08T01:05:58Z</dcterms:created>
  <dcterms:modified xsi:type="dcterms:W3CDTF">2024-01-26T17:33:06Z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0x010100B31B0B9D41FCC2498443F57ED06B6AE4</vt:lpwstr>
  </property>
</Properties>
</file>